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1\akademia_ngo\seminarium_Docwra\materialy_www\"/>
    </mc:Choice>
  </mc:AlternateContent>
  <xr:revisionPtr revIDLastSave="0" documentId="8_{661E1B81-163B-4273-8196-FEFECEDDD15D}" xr6:coauthVersionLast="47" xr6:coauthVersionMax="47" xr10:uidLastSave="{00000000-0000-0000-0000-000000000000}"/>
  <bookViews>
    <workbookView xWindow="-98" yWindow="-98" windowWidth="19396" windowHeight="11475" xr2:uid="{E8FEB70C-8771-4CBB-AF24-C09742425DA5}"/>
  </bookViews>
  <sheets>
    <sheet name="Illustrative yr1 budgets - 25k" sheetId="1" r:id="rId1"/>
    <sheet name="Illustrative yr2 budgets - 25k" sheetId="2" r:id="rId2"/>
    <sheet name="Illustrative yr3 budgets - 25k"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J35" i="3" s="1"/>
  <c r="M35" i="3" s="1"/>
  <c r="E35" i="3"/>
  <c r="E36" i="3"/>
  <c r="E38" i="3" s="1"/>
  <c r="C36" i="3"/>
  <c r="F36" i="3"/>
  <c r="M34" i="3"/>
  <c r="I34" i="3"/>
  <c r="O34" i="3" s="1"/>
  <c r="E36" i="2"/>
  <c r="C35" i="2"/>
  <c r="E35" i="2"/>
  <c r="C36" i="2"/>
  <c r="F36" i="2" s="1"/>
  <c r="I36" i="2" s="1"/>
  <c r="F35" i="2"/>
  <c r="M34" i="2"/>
  <c r="I34" i="2"/>
  <c r="O34" i="2" s="1"/>
  <c r="C36" i="1"/>
  <c r="J36" i="1" s="1"/>
  <c r="E36" i="1"/>
  <c r="M35" i="1"/>
  <c r="I35" i="1"/>
  <c r="O35" i="1" s="1"/>
  <c r="M32" i="3"/>
  <c r="I32" i="3"/>
  <c r="O32" i="3" s="1"/>
  <c r="C22" i="3"/>
  <c r="D22" i="3" s="1"/>
  <c r="J18" i="3"/>
  <c r="M18" i="3" s="1"/>
  <c r="F18" i="3"/>
  <c r="I18" i="3" s="1"/>
  <c r="D18" i="3"/>
  <c r="J17" i="3"/>
  <c r="M17" i="3" s="1"/>
  <c r="F17" i="3"/>
  <c r="D17" i="3"/>
  <c r="M32" i="2"/>
  <c r="I32" i="2"/>
  <c r="C22" i="2"/>
  <c r="D22" i="2" s="1"/>
  <c r="J18" i="2"/>
  <c r="M18" i="2" s="1"/>
  <c r="F18" i="2"/>
  <c r="I18" i="2" s="1"/>
  <c r="D18" i="2"/>
  <c r="J17" i="2"/>
  <c r="M17" i="2" s="1"/>
  <c r="F17" i="2"/>
  <c r="D17" i="2"/>
  <c r="M33" i="1"/>
  <c r="I33" i="1"/>
  <c r="C22" i="1"/>
  <c r="D22" i="1" s="1"/>
  <c r="E21" i="1"/>
  <c r="J20" i="1"/>
  <c r="M20" i="1" s="1"/>
  <c r="F20" i="1"/>
  <c r="I20" i="1" s="1"/>
  <c r="E20" i="1"/>
  <c r="J19" i="1"/>
  <c r="M19" i="1" s="1"/>
  <c r="F19" i="1"/>
  <c r="I19" i="1" s="1"/>
  <c r="E19" i="1"/>
  <c r="J18" i="1"/>
  <c r="M18" i="1" s="1"/>
  <c r="I18" i="1"/>
  <c r="F18" i="1"/>
  <c r="D18" i="1"/>
  <c r="J17" i="1"/>
  <c r="M17" i="1" s="1"/>
  <c r="F17" i="1"/>
  <c r="I17" i="1" s="1"/>
  <c r="D17" i="1"/>
  <c r="C16" i="1"/>
  <c r="F16" i="1" s="1"/>
  <c r="E38" i="2" l="1"/>
  <c r="F35" i="3"/>
  <c r="I35" i="3" s="1"/>
  <c r="I36" i="3"/>
  <c r="F38" i="3"/>
  <c r="J36" i="3"/>
  <c r="S34" i="3"/>
  <c r="Q34" i="3"/>
  <c r="N34" i="3"/>
  <c r="F22" i="3"/>
  <c r="I22" i="3" s="1"/>
  <c r="O22" i="3" s="1"/>
  <c r="I38" i="3"/>
  <c r="O32" i="2"/>
  <c r="Q32" i="2" s="1"/>
  <c r="J36" i="2"/>
  <c r="M36" i="2" s="1"/>
  <c r="N36" i="2" s="1"/>
  <c r="I35" i="2"/>
  <c r="I38" i="2" s="1"/>
  <c r="F38" i="2"/>
  <c r="J35" i="2"/>
  <c r="S34" i="2"/>
  <c r="Q34" i="2"/>
  <c r="N34" i="2"/>
  <c r="F22" i="2"/>
  <c r="I22" i="2" s="1"/>
  <c r="M36" i="1"/>
  <c r="J38" i="1"/>
  <c r="C20" i="2" s="1"/>
  <c r="F36" i="1"/>
  <c r="E38" i="1"/>
  <c r="S35" i="1"/>
  <c r="Q35" i="1"/>
  <c r="N35" i="1"/>
  <c r="O18" i="1"/>
  <c r="S18" i="1" s="1"/>
  <c r="E16" i="1"/>
  <c r="N20" i="1"/>
  <c r="P20" i="1" s="1"/>
  <c r="O18" i="3"/>
  <c r="N18" i="3"/>
  <c r="Q32" i="3"/>
  <c r="S32" i="3"/>
  <c r="I17" i="3"/>
  <c r="J22" i="3"/>
  <c r="M22" i="3" s="1"/>
  <c r="N32" i="3"/>
  <c r="N18" i="2"/>
  <c r="O18" i="2"/>
  <c r="N32" i="2"/>
  <c r="I17" i="2"/>
  <c r="J22" i="2"/>
  <c r="M22" i="2" s="1"/>
  <c r="O17" i="1"/>
  <c r="N17" i="1"/>
  <c r="O19" i="1"/>
  <c r="N19" i="1"/>
  <c r="I16" i="1"/>
  <c r="O20" i="1"/>
  <c r="F22" i="1"/>
  <c r="I22" i="1" s="1"/>
  <c r="J16" i="1"/>
  <c r="N18" i="1"/>
  <c r="N33" i="1"/>
  <c r="J22" i="1"/>
  <c r="M22" i="1" s="1"/>
  <c r="O33" i="1"/>
  <c r="S32" i="2" l="1"/>
  <c r="N22" i="3"/>
  <c r="R20" i="1"/>
  <c r="O22" i="2"/>
  <c r="Q22" i="2" s="1"/>
  <c r="F20" i="2"/>
  <c r="I20" i="2" s="1"/>
  <c r="J20" i="2"/>
  <c r="M20" i="2" s="1"/>
  <c r="C20" i="3"/>
  <c r="E20" i="2"/>
  <c r="O35" i="3"/>
  <c r="N35" i="3"/>
  <c r="J38" i="3"/>
  <c r="M36" i="3"/>
  <c r="M38" i="3" s="1"/>
  <c r="R34" i="3"/>
  <c r="P34" i="3"/>
  <c r="O36" i="2"/>
  <c r="Q36" i="2" s="1"/>
  <c r="R36" i="2"/>
  <c r="P36" i="2"/>
  <c r="M35" i="2"/>
  <c r="M38" i="2" s="1"/>
  <c r="J38" i="2"/>
  <c r="P34" i="2"/>
  <c r="R34" i="2"/>
  <c r="Q18" i="1"/>
  <c r="I36" i="1"/>
  <c r="F38" i="1"/>
  <c r="R35" i="1"/>
  <c r="P35" i="1"/>
  <c r="P22" i="3"/>
  <c r="R22" i="3"/>
  <c r="P18" i="3"/>
  <c r="R18" i="3"/>
  <c r="P32" i="3"/>
  <c r="R32" i="3"/>
  <c r="Q22" i="3"/>
  <c r="S22" i="3"/>
  <c r="Q18" i="3"/>
  <c r="S18" i="3"/>
  <c r="O17" i="3"/>
  <c r="N17" i="3"/>
  <c r="Q18" i="2"/>
  <c r="S18" i="2"/>
  <c r="O17" i="2"/>
  <c r="N17" i="2"/>
  <c r="P32" i="2"/>
  <c r="R32" i="2"/>
  <c r="N22" i="2"/>
  <c r="R18" i="2"/>
  <c r="P18" i="2"/>
  <c r="P33" i="1"/>
  <c r="R33" i="1"/>
  <c r="Q20" i="1"/>
  <c r="S20" i="1"/>
  <c r="P19" i="1"/>
  <c r="R19" i="1"/>
  <c r="R17" i="1"/>
  <c r="P17" i="1"/>
  <c r="O22" i="1"/>
  <c r="N22" i="1"/>
  <c r="F26" i="1"/>
  <c r="P18" i="1"/>
  <c r="R18" i="1"/>
  <c r="Q19" i="1"/>
  <c r="S19" i="1"/>
  <c r="S17" i="1"/>
  <c r="Q17" i="1"/>
  <c r="S33" i="1"/>
  <c r="Q33" i="1"/>
  <c r="J26" i="1"/>
  <c r="C24" i="1" s="1"/>
  <c r="E24" i="1" s="1"/>
  <c r="E26" i="1" s="1"/>
  <c r="E40" i="1" s="1"/>
  <c r="M16" i="1"/>
  <c r="M26" i="1" s="1"/>
  <c r="I26" i="1"/>
  <c r="S22" i="2" l="1"/>
  <c r="F20" i="3"/>
  <c r="I20" i="3" s="1"/>
  <c r="E20" i="3"/>
  <c r="J20" i="3"/>
  <c r="M20" i="3" s="1"/>
  <c r="O16" i="1"/>
  <c r="C19" i="2"/>
  <c r="C16" i="2"/>
  <c r="N20" i="2"/>
  <c r="O20" i="2"/>
  <c r="R35" i="3"/>
  <c r="P35" i="3"/>
  <c r="S35" i="3"/>
  <c r="Q35" i="3"/>
  <c r="N36" i="3"/>
  <c r="O36" i="3"/>
  <c r="N35" i="2"/>
  <c r="R35" i="2" s="1"/>
  <c r="S36" i="2"/>
  <c r="O35" i="2"/>
  <c r="O38" i="2" s="1"/>
  <c r="S35" i="2"/>
  <c r="Q35" i="2"/>
  <c r="N16" i="1"/>
  <c r="O36" i="1"/>
  <c r="O38" i="1" s="1"/>
  <c r="S38" i="1" s="1"/>
  <c r="N36" i="1"/>
  <c r="I38" i="1"/>
  <c r="I40" i="1" s="1"/>
  <c r="M38" i="1"/>
  <c r="M43" i="1" s="1"/>
  <c r="M42" i="2" s="1"/>
  <c r="P17" i="3"/>
  <c r="R17" i="3"/>
  <c r="Q17" i="3"/>
  <c r="S17" i="3"/>
  <c r="S17" i="2"/>
  <c r="Q17" i="2"/>
  <c r="R22" i="2"/>
  <c r="P22" i="2"/>
  <c r="P17" i="2"/>
  <c r="R17" i="2"/>
  <c r="Q16" i="1"/>
  <c r="S16" i="1"/>
  <c r="O26" i="1"/>
  <c r="R16" i="1"/>
  <c r="N26" i="1"/>
  <c r="P16" i="1"/>
  <c r="Q22" i="1"/>
  <c r="S22" i="1"/>
  <c r="P22" i="1"/>
  <c r="R22" i="1"/>
  <c r="N38" i="2" l="1"/>
  <c r="P38" i="2" s="1"/>
  <c r="P35" i="2"/>
  <c r="R20" i="2"/>
  <c r="P20" i="2"/>
  <c r="E16" i="2"/>
  <c r="C16" i="3"/>
  <c r="J16" i="2"/>
  <c r="F16" i="2"/>
  <c r="C21" i="2"/>
  <c r="E21" i="2" s="1"/>
  <c r="F19" i="2"/>
  <c r="I19" i="2" s="1"/>
  <c r="C19" i="3"/>
  <c r="J19" i="2"/>
  <c r="M19" i="2" s="1"/>
  <c r="E19" i="2"/>
  <c r="O20" i="3"/>
  <c r="N20" i="3"/>
  <c r="Q20" i="2"/>
  <c r="S20" i="2"/>
  <c r="S36" i="3"/>
  <c r="Q36" i="3"/>
  <c r="O38" i="3"/>
  <c r="P36" i="3"/>
  <c r="R36" i="3"/>
  <c r="N38" i="3"/>
  <c r="R38" i="2"/>
  <c r="Q38" i="2"/>
  <c r="S38" i="2"/>
  <c r="Q38" i="1"/>
  <c r="M40" i="1"/>
  <c r="P36" i="1"/>
  <c r="R36" i="1"/>
  <c r="N38" i="1"/>
  <c r="N40" i="1" s="1"/>
  <c r="S36" i="1"/>
  <c r="Q36" i="1"/>
  <c r="P26" i="1"/>
  <c r="R26" i="1"/>
  <c r="O40" i="1"/>
  <c r="S26" i="1"/>
  <c r="Q26" i="1"/>
  <c r="J16" i="3" l="1"/>
  <c r="C21" i="3"/>
  <c r="E21" i="3" s="1"/>
  <c r="F16" i="3"/>
  <c r="E16" i="3"/>
  <c r="R20" i="3"/>
  <c r="P20" i="3"/>
  <c r="J19" i="3"/>
  <c r="M19" i="3" s="1"/>
  <c r="F19" i="3"/>
  <c r="I19" i="3" s="1"/>
  <c r="E19" i="3"/>
  <c r="I16" i="2"/>
  <c r="F25" i="2"/>
  <c r="Q20" i="3"/>
  <c r="S20" i="3"/>
  <c r="N19" i="2"/>
  <c r="O19" i="2"/>
  <c r="M16" i="2"/>
  <c r="J25" i="2"/>
  <c r="C23" i="2" s="1"/>
  <c r="E23" i="2" s="1"/>
  <c r="E25" i="2" s="1"/>
  <c r="E40" i="2" s="1"/>
  <c r="Q38" i="3"/>
  <c r="S38" i="3"/>
  <c r="P38" i="3"/>
  <c r="R38" i="3"/>
  <c r="P38" i="1"/>
  <c r="R38" i="1"/>
  <c r="S40" i="1"/>
  <c r="Q40" i="1"/>
  <c r="P40" i="1"/>
  <c r="R40" i="1"/>
  <c r="P19" i="2" l="1"/>
  <c r="R19" i="2"/>
  <c r="I16" i="3"/>
  <c r="F25" i="3"/>
  <c r="S19" i="2"/>
  <c r="Q19" i="2"/>
  <c r="I25" i="2"/>
  <c r="I40" i="2" s="1"/>
  <c r="N16" i="2"/>
  <c r="O16" i="2"/>
  <c r="M25" i="2"/>
  <c r="N19" i="3"/>
  <c r="O19" i="3"/>
  <c r="M16" i="3"/>
  <c r="M25" i="3" s="1"/>
  <c r="J25" i="3"/>
  <c r="C23" i="3" s="1"/>
  <c r="E23" i="3" s="1"/>
  <c r="E25" i="3" s="1"/>
  <c r="E40" i="3" s="1"/>
  <c r="P16" i="2" l="1"/>
  <c r="R16" i="2"/>
  <c r="N25" i="2"/>
  <c r="I25" i="3"/>
  <c r="I40" i="3" s="1"/>
  <c r="O16" i="3"/>
  <c r="N16" i="3"/>
  <c r="M40" i="2"/>
  <c r="M43" i="2"/>
  <c r="M42" i="3" s="1"/>
  <c r="M43" i="3" s="1"/>
  <c r="Q19" i="3"/>
  <c r="S19" i="3"/>
  <c r="R19" i="3"/>
  <c r="P19" i="3"/>
  <c r="M40" i="3"/>
  <c r="Q16" i="2"/>
  <c r="S16" i="2"/>
  <c r="O25" i="2"/>
  <c r="R25" i="2" l="1"/>
  <c r="N40" i="2"/>
  <c r="P25" i="2"/>
  <c r="R16" i="3"/>
  <c r="N25" i="3"/>
  <c r="P16" i="3"/>
  <c r="Q25" i="2"/>
  <c r="S25" i="2"/>
  <c r="O40" i="2"/>
  <c r="S16" i="3"/>
  <c r="O25" i="3"/>
  <c r="Q16" i="3"/>
  <c r="P40" i="2" l="1"/>
  <c r="R40" i="2"/>
  <c r="S25" i="3"/>
  <c r="Q25" i="3"/>
  <c r="O40" i="3"/>
  <c r="S40" i="2"/>
  <c r="Q40" i="2"/>
  <c r="P25" i="3"/>
  <c r="R25" i="3"/>
  <c r="N40" i="3"/>
  <c r="R40" i="3" l="1"/>
  <c r="P40" i="3"/>
  <c r="S40" i="3"/>
  <c r="Q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Docwra</author>
    <author/>
  </authors>
  <commentList>
    <comment ref="E16" authorId="0" shapeId="0" xr:uid="{4F351300-DEA8-4611-9893-FF5B246AF8D4}">
      <text>
        <r>
          <rPr>
            <b/>
            <sz val="9"/>
            <color indexed="81"/>
            <rFont val="Tahoma"/>
            <family val="2"/>
          </rPr>
          <t>Richard Docwra:</t>
        </r>
        <r>
          <rPr>
            <sz val="9"/>
            <color indexed="81"/>
            <rFont val="Tahoma"/>
            <family val="2"/>
          </rPr>
          <t xml:space="preserve">
Cost of print and mailing packs
</t>
        </r>
      </text>
    </comment>
    <comment ref="C17" authorId="0" shapeId="0" xr:uid="{B47AF780-9A4A-4F84-862F-ABA44EADE56D}">
      <text>
        <r>
          <rPr>
            <b/>
            <sz val="9"/>
            <color indexed="81"/>
            <rFont val="Tahoma"/>
            <family val="2"/>
          </rPr>
          <t>Richard Docwra:</t>
        </r>
        <r>
          <rPr>
            <sz val="9"/>
            <color indexed="81"/>
            <rFont val="Tahoma"/>
            <family val="2"/>
          </rPr>
          <t xml:space="preserve">
This volume assumes you will recruit 50 new cash donors from existing contact points during the year</t>
        </r>
      </text>
    </comment>
    <comment ref="C18" authorId="0" shapeId="0" xr:uid="{84554666-C0BB-479F-BFAE-714D39E37ABF}">
      <text>
        <r>
          <rPr>
            <b/>
            <sz val="9"/>
            <color indexed="81"/>
            <rFont val="Tahoma"/>
            <family val="2"/>
          </rPr>
          <t>Richard Docwra:</t>
        </r>
        <r>
          <rPr>
            <sz val="9"/>
            <color indexed="81"/>
            <rFont val="Tahoma"/>
            <family val="2"/>
          </rPr>
          <t xml:space="preserve">
This volume assumes you will recruit 100 new enquirers from existing contact points during the year</t>
        </r>
      </text>
    </comment>
    <comment ref="C19" authorId="0" shapeId="0" xr:uid="{D517C700-08D7-44CE-930F-BB849760B464}">
      <text>
        <r>
          <rPr>
            <b/>
            <sz val="9"/>
            <color indexed="81"/>
            <rFont val="Tahoma"/>
            <family val="2"/>
          </rPr>
          <t>Richard Docwra:</t>
        </r>
        <r>
          <rPr>
            <sz val="9"/>
            <color indexed="81"/>
            <rFont val="Tahoma"/>
            <family val="2"/>
          </rPr>
          <t xml:space="preserve">
Existing mailable non-DD contacts at the start of year 1</t>
        </r>
      </text>
    </comment>
    <comment ref="E19" authorId="0" shapeId="0" xr:uid="{A2322483-E726-4F4D-9A75-3C2D5B53BE42}">
      <text>
        <r>
          <rPr>
            <b/>
            <sz val="9"/>
            <color indexed="81"/>
            <rFont val="Tahoma"/>
            <family val="2"/>
          </rPr>
          <t>Richard Docwra:</t>
        </r>
        <r>
          <rPr>
            <sz val="9"/>
            <color indexed="81"/>
            <rFont val="Tahoma"/>
            <family val="2"/>
          </rPr>
          <t xml:space="preserve">
Cost of print and mailing packs
</t>
        </r>
      </text>
    </comment>
    <comment ref="C20" authorId="0" shapeId="0" xr:uid="{87A1F6E3-0E05-4D4B-94E9-712890E243A8}">
      <text>
        <r>
          <rPr>
            <b/>
            <sz val="9"/>
            <color indexed="81"/>
            <rFont val="Tahoma"/>
            <family val="2"/>
          </rPr>
          <t>Richard Docwra:</t>
        </r>
        <r>
          <rPr>
            <sz val="9"/>
            <color indexed="81"/>
            <rFont val="Tahoma"/>
            <family val="2"/>
          </rPr>
          <t xml:space="preserve">
Existing mailable DDs at start of year 1 </t>
        </r>
      </text>
    </comment>
    <comment ref="E20" authorId="0" shapeId="0" xr:uid="{3EA7BF9B-A6BE-432B-BCAA-58842DFF1F35}">
      <text>
        <r>
          <rPr>
            <b/>
            <sz val="9"/>
            <color indexed="81"/>
            <rFont val="Tahoma"/>
            <family val="2"/>
          </rPr>
          <t>Richard Docwra:</t>
        </r>
        <r>
          <rPr>
            <sz val="9"/>
            <color indexed="81"/>
            <rFont val="Tahoma"/>
            <family val="2"/>
          </rPr>
          <t xml:space="preserve">
Cost of print and mailing packs
</t>
        </r>
      </text>
    </comment>
    <comment ref="C21" authorId="0" shapeId="0" xr:uid="{BD459AD6-0B1E-4785-8DB7-C5AE1F82D9A1}">
      <text>
        <r>
          <rPr>
            <b/>
            <sz val="9"/>
            <color indexed="81"/>
            <rFont val="Tahoma"/>
            <family val="2"/>
          </rPr>
          <t>Richard Docwra:</t>
        </r>
        <r>
          <rPr>
            <sz val="9"/>
            <color indexed="81"/>
            <rFont val="Tahoma"/>
            <family val="2"/>
          </rPr>
          <t xml:space="preserve">
Existing mailable contacts at the start of year 1</t>
        </r>
      </text>
    </comment>
    <comment ref="E21" authorId="0" shapeId="0" xr:uid="{68C89AF9-12F1-4CED-8780-167306FBABFE}">
      <text>
        <r>
          <rPr>
            <b/>
            <sz val="9"/>
            <color indexed="81"/>
            <rFont val="Tahoma"/>
            <family val="2"/>
          </rPr>
          <t>Richard Docwra:</t>
        </r>
        <r>
          <rPr>
            <sz val="9"/>
            <color indexed="81"/>
            <rFont val="Tahoma"/>
            <family val="2"/>
          </rPr>
          <t xml:space="preserve">
Cost of print and mailing packs
</t>
        </r>
      </text>
    </comment>
    <comment ref="C22" authorId="0" shapeId="0" xr:uid="{4CB96E87-EC2D-49A1-810A-347E3A9F5BA2}">
      <text>
        <r>
          <rPr>
            <b/>
            <sz val="9"/>
            <color indexed="81"/>
            <rFont val="Tahoma"/>
            <family val="2"/>
          </rPr>
          <t>Richard Docwra:</t>
        </r>
        <r>
          <rPr>
            <sz val="9"/>
            <color indexed="81"/>
            <rFont val="Tahoma"/>
            <family val="2"/>
          </rPr>
          <t xml:space="preserve">
Existing emailable contacts at the start of year 1</t>
        </r>
      </text>
    </comment>
    <comment ref="E23" authorId="0" shapeId="0" xr:uid="{C0066A8B-4E00-4741-98FE-7AB9A5664081}">
      <text>
        <r>
          <rPr>
            <b/>
            <sz val="9"/>
            <color indexed="81"/>
            <rFont val="Tahoma"/>
            <family val="2"/>
          </rPr>
          <t>Richard Docwra:</t>
        </r>
        <r>
          <rPr>
            <sz val="9"/>
            <color indexed="81"/>
            <rFont val="Tahoma"/>
            <family val="2"/>
          </rPr>
          <t xml:space="preserve">
Fee for engaging freelance designer to develop welcome pack creative</t>
        </r>
      </text>
    </comment>
    <comment ref="C24" authorId="0" shapeId="0" xr:uid="{8AB8E41B-D18F-405A-9C17-72225EA31B80}">
      <text>
        <r>
          <rPr>
            <b/>
            <sz val="9"/>
            <color indexed="81"/>
            <rFont val="Tahoma"/>
            <family val="2"/>
          </rPr>
          <t>Richard Docwra:</t>
        </r>
        <r>
          <rPr>
            <sz val="9"/>
            <color indexed="81"/>
            <rFont val="Tahoma"/>
            <family val="2"/>
          </rPr>
          <t xml:space="preserve">
New members recruited this year</t>
        </r>
      </text>
    </comment>
    <comment ref="E24" authorId="0" shapeId="0" xr:uid="{52CF343D-A9AD-4FF6-B1E5-CC1A70AECE1A}">
      <text>
        <r>
          <rPr>
            <b/>
            <sz val="9"/>
            <color indexed="81"/>
            <rFont val="Tahoma"/>
            <family val="2"/>
          </rPr>
          <t>Richard Docwra:</t>
        </r>
        <r>
          <rPr>
            <sz val="9"/>
            <color indexed="81"/>
            <rFont val="Tahoma"/>
            <family val="2"/>
          </rPr>
          <t xml:space="preserve">
Cost of print and mailing welcome packs
</t>
        </r>
      </text>
    </comment>
    <comment ref="E33" authorId="0" shapeId="0" xr:uid="{F262A6E7-3C3C-4944-A9CC-B2F2382735FF}">
      <text>
        <r>
          <rPr>
            <b/>
            <sz val="9"/>
            <color indexed="81"/>
            <rFont val="Tahoma"/>
            <family val="2"/>
          </rPr>
          <t>Richard Docwra:</t>
        </r>
        <r>
          <rPr>
            <sz val="9"/>
            <color indexed="81"/>
            <rFont val="Tahoma"/>
            <family val="2"/>
          </rPr>
          <t xml:space="preserve">
Includes small contingency fee for any external help needed</t>
        </r>
      </text>
    </comment>
    <comment ref="F33" authorId="0" shapeId="0" xr:uid="{1E98FFE0-2D2F-46F6-BAB2-51EBA52660C8}">
      <text>
        <r>
          <rPr>
            <b/>
            <sz val="9"/>
            <color indexed="81"/>
            <rFont val="Tahoma"/>
            <family val="2"/>
          </rPr>
          <t>Richard Docwra:</t>
        </r>
        <r>
          <rPr>
            <sz val="9"/>
            <color indexed="81"/>
            <rFont val="Tahoma"/>
            <family val="2"/>
          </rPr>
          <t xml:space="preserve">
These are the </t>
        </r>
        <r>
          <rPr>
            <b/>
            <sz val="9"/>
            <color indexed="81"/>
            <rFont val="Tahoma"/>
            <family val="2"/>
          </rPr>
          <t>additional</t>
        </r>
        <r>
          <rPr>
            <sz val="9"/>
            <color indexed="81"/>
            <rFont val="Tahoma"/>
            <family val="2"/>
          </rPr>
          <t xml:space="preserve"> cash donors you could gain from optimising recruitment to these touch points.</t>
        </r>
      </text>
    </comment>
    <comment ref="J33" authorId="0" shapeId="0" xr:uid="{47C102DB-F4F7-4428-BFAC-D448E0922B52}">
      <text>
        <r>
          <rPr>
            <sz val="9"/>
            <color indexed="81"/>
            <rFont val="Tahoma"/>
            <family val="2"/>
          </rPr>
          <t xml:space="preserve">Richard Docwra:
These are the </t>
        </r>
        <r>
          <rPr>
            <b/>
            <sz val="9"/>
            <color indexed="81"/>
            <rFont val="Tahoma"/>
            <family val="2"/>
          </rPr>
          <t>additional</t>
        </r>
        <r>
          <rPr>
            <sz val="9"/>
            <color indexed="81"/>
            <rFont val="Tahoma"/>
            <family val="2"/>
          </rPr>
          <t xml:space="preserve"> regular donors you could gain from optimising recruitment to these touch points.</t>
        </r>
      </text>
    </comment>
    <comment ref="E35" authorId="0" shapeId="0" xr:uid="{4C4E30FD-7471-4163-938B-E598FCF4FDEC}">
      <text>
        <r>
          <rPr>
            <b/>
            <sz val="9"/>
            <color indexed="81"/>
            <rFont val="Tahoma"/>
            <family val="2"/>
          </rPr>
          <t>Richard Docwra:</t>
        </r>
        <r>
          <rPr>
            <sz val="9"/>
            <color indexed="81"/>
            <rFont val="Tahoma"/>
            <family val="2"/>
          </rPr>
          <t xml:space="preserve">
Advertising costs
</t>
        </r>
      </text>
    </comment>
    <comment ref="E36" authorId="1" shapeId="0" xr:uid="{D0389836-F36F-4669-99B4-0AAFBB6EE980}">
      <text>
        <r>
          <rPr>
            <b/>
            <sz val="9"/>
            <color indexed="8"/>
            <rFont val="Tahoma"/>
            <family val="2"/>
          </rPr>
          <t xml:space="preserve">Richard:
</t>
        </r>
        <r>
          <rPr>
            <sz val="9"/>
            <color indexed="8"/>
            <rFont val="Tahoma"/>
            <family val="2"/>
          </rPr>
          <t>Inc. £6k agency fee for developing press ad creative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Docwra</author>
  </authors>
  <commentList>
    <comment ref="E16" authorId="0" shapeId="0" xr:uid="{877C996F-DF3F-415F-83FB-080E17B53571}">
      <text>
        <r>
          <rPr>
            <b/>
            <sz val="9"/>
            <color indexed="81"/>
            <rFont val="Tahoma"/>
            <family val="2"/>
          </rPr>
          <t>Richard Docwra:</t>
        </r>
        <r>
          <rPr>
            <sz val="9"/>
            <color indexed="81"/>
            <rFont val="Tahoma"/>
            <family val="2"/>
          </rPr>
          <t xml:space="preserve">
Cost of print and mailing packs
</t>
        </r>
      </text>
    </comment>
    <comment ref="C17" authorId="0" shapeId="0" xr:uid="{D22EF722-FDD6-4794-A52A-3DBB8A1E4E37}">
      <text>
        <r>
          <rPr>
            <b/>
            <sz val="9"/>
            <color indexed="81"/>
            <rFont val="Tahoma"/>
            <family val="2"/>
          </rPr>
          <t>Richard Docwra:</t>
        </r>
        <r>
          <rPr>
            <sz val="9"/>
            <color indexed="81"/>
            <rFont val="Tahoma"/>
            <family val="2"/>
          </rPr>
          <t xml:space="preserve">
This volume assumes you will recruit 50 new cash donors from existing contact points during the year</t>
        </r>
      </text>
    </comment>
    <comment ref="C18" authorId="0" shapeId="0" xr:uid="{2DE134FA-616D-43A6-A63D-FB00E81CAC1D}">
      <text>
        <r>
          <rPr>
            <b/>
            <sz val="9"/>
            <color indexed="81"/>
            <rFont val="Tahoma"/>
            <family val="2"/>
          </rPr>
          <t>Richard Docwra:</t>
        </r>
        <r>
          <rPr>
            <sz val="9"/>
            <color indexed="81"/>
            <rFont val="Tahoma"/>
            <family val="2"/>
          </rPr>
          <t xml:space="preserve">
This volume assumes you will recruit 100 new enquirers from existing contact points during the year</t>
        </r>
      </text>
    </comment>
    <comment ref="C19" authorId="0" shapeId="0" xr:uid="{C53DA9F7-CFDF-42DA-A56E-70A9280B173F}">
      <text>
        <r>
          <rPr>
            <b/>
            <sz val="9"/>
            <color indexed="81"/>
            <rFont val="Tahoma"/>
            <family val="2"/>
          </rPr>
          <t>Richard Docwra:</t>
        </r>
        <r>
          <rPr>
            <sz val="9"/>
            <color indexed="81"/>
            <rFont val="Tahoma"/>
            <family val="2"/>
          </rPr>
          <t xml:space="preserve">
Existing mailable non-DD contacts at the start of year 2</t>
        </r>
      </text>
    </comment>
    <comment ref="E19" authorId="0" shapeId="0" xr:uid="{ECFAB756-4B9B-46A8-815F-6F441034BA35}">
      <text>
        <r>
          <rPr>
            <b/>
            <sz val="9"/>
            <color indexed="81"/>
            <rFont val="Tahoma"/>
            <family val="2"/>
          </rPr>
          <t>Richard Docwra:</t>
        </r>
        <r>
          <rPr>
            <sz val="9"/>
            <color indexed="81"/>
            <rFont val="Tahoma"/>
            <family val="2"/>
          </rPr>
          <t xml:space="preserve">
Cost of print and mailing packs
</t>
        </r>
      </text>
    </comment>
    <comment ref="C20" authorId="0" shapeId="0" xr:uid="{D93156CB-42BD-4F07-ADA3-A4B05D6B3809}">
      <text>
        <r>
          <rPr>
            <b/>
            <sz val="9"/>
            <color indexed="81"/>
            <rFont val="Tahoma"/>
            <family val="2"/>
          </rPr>
          <t>Richard Docwra:</t>
        </r>
        <r>
          <rPr>
            <sz val="9"/>
            <color indexed="81"/>
            <rFont val="Tahoma"/>
            <family val="2"/>
          </rPr>
          <t xml:space="preserve">
Existing mailable DDs at start of year 2</t>
        </r>
      </text>
    </comment>
    <comment ref="E20" authorId="0" shapeId="0" xr:uid="{BE5B5DFE-7C43-4697-A223-9DE98949645C}">
      <text>
        <r>
          <rPr>
            <b/>
            <sz val="9"/>
            <color indexed="81"/>
            <rFont val="Tahoma"/>
            <family val="2"/>
          </rPr>
          <t>Richard Docwra:</t>
        </r>
        <r>
          <rPr>
            <sz val="9"/>
            <color indexed="81"/>
            <rFont val="Tahoma"/>
            <family val="2"/>
          </rPr>
          <t xml:space="preserve">
Cost of print and mailing packs
</t>
        </r>
      </text>
    </comment>
    <comment ref="C21" authorId="0" shapeId="0" xr:uid="{4BB5876A-CE04-431B-AAD7-AFBD869445F6}">
      <text>
        <r>
          <rPr>
            <b/>
            <sz val="9"/>
            <color indexed="81"/>
            <rFont val="Tahoma"/>
            <family val="2"/>
          </rPr>
          <t>Richard Docwra:</t>
        </r>
        <r>
          <rPr>
            <sz val="9"/>
            <color indexed="81"/>
            <rFont val="Tahoma"/>
            <family val="2"/>
          </rPr>
          <t xml:space="preserve">
Existing mailable contacts at the start of year 2</t>
        </r>
      </text>
    </comment>
    <comment ref="E21" authorId="0" shapeId="0" xr:uid="{86E79BC1-0DBA-4A72-A270-2ECA1764F452}">
      <text>
        <r>
          <rPr>
            <b/>
            <sz val="9"/>
            <color indexed="81"/>
            <rFont val="Tahoma"/>
            <family val="2"/>
          </rPr>
          <t>Richard Docwra:</t>
        </r>
        <r>
          <rPr>
            <sz val="9"/>
            <color indexed="81"/>
            <rFont val="Tahoma"/>
            <family val="2"/>
          </rPr>
          <t xml:space="preserve">
Cost of print and mailing packs
</t>
        </r>
      </text>
    </comment>
    <comment ref="C22" authorId="0" shapeId="0" xr:uid="{A405B54D-A005-45B3-B45D-0D4E70941142}">
      <text>
        <r>
          <rPr>
            <b/>
            <sz val="9"/>
            <color indexed="81"/>
            <rFont val="Tahoma"/>
            <family val="2"/>
          </rPr>
          <t>Richard Docwra:</t>
        </r>
        <r>
          <rPr>
            <sz val="9"/>
            <color indexed="81"/>
            <rFont val="Tahoma"/>
            <family val="2"/>
          </rPr>
          <t xml:space="preserve">
Existing emailable contacts at the start of year 2</t>
        </r>
      </text>
    </comment>
    <comment ref="C23" authorId="0" shapeId="0" xr:uid="{335A83EE-F545-4630-9E7E-9D3EC8A122D4}">
      <text>
        <r>
          <rPr>
            <b/>
            <sz val="9"/>
            <color indexed="81"/>
            <rFont val="Tahoma"/>
            <family val="2"/>
          </rPr>
          <t>Richard Docwra:</t>
        </r>
        <r>
          <rPr>
            <sz val="9"/>
            <color indexed="81"/>
            <rFont val="Tahoma"/>
            <family val="2"/>
          </rPr>
          <t xml:space="preserve">
New members recruited this year</t>
        </r>
      </text>
    </comment>
    <comment ref="E23" authorId="0" shapeId="0" xr:uid="{E36EF794-0196-472F-8F66-A2C119193482}">
      <text>
        <r>
          <rPr>
            <b/>
            <sz val="9"/>
            <color indexed="81"/>
            <rFont val="Tahoma"/>
            <family val="2"/>
          </rPr>
          <t>Richard Docwra:</t>
        </r>
        <r>
          <rPr>
            <sz val="9"/>
            <color indexed="81"/>
            <rFont val="Tahoma"/>
            <family val="2"/>
          </rPr>
          <t xml:space="preserve">
Cost of print and mailing welcome packs
</t>
        </r>
      </text>
    </comment>
    <comment ref="E32" authorId="0" shapeId="0" xr:uid="{D5F1624B-A494-48A0-B92B-A4BE51AC983D}">
      <text>
        <r>
          <rPr>
            <b/>
            <sz val="9"/>
            <color indexed="81"/>
            <rFont val="Tahoma"/>
            <family val="2"/>
          </rPr>
          <t>Richard Docwra:</t>
        </r>
        <r>
          <rPr>
            <sz val="9"/>
            <color indexed="81"/>
            <rFont val="Tahoma"/>
            <family val="2"/>
          </rPr>
          <t xml:space="preserve">
Includes small contingency fee for any external help needed</t>
        </r>
      </text>
    </comment>
    <comment ref="F32" authorId="0" shapeId="0" xr:uid="{20165E1A-CDFC-4A9C-93AD-D563F873FBC0}">
      <text>
        <r>
          <rPr>
            <b/>
            <sz val="9"/>
            <color indexed="81"/>
            <rFont val="Tahoma"/>
            <family val="2"/>
          </rPr>
          <t>Richard Docwra:</t>
        </r>
        <r>
          <rPr>
            <sz val="9"/>
            <color indexed="81"/>
            <rFont val="Tahoma"/>
            <family val="2"/>
          </rPr>
          <t xml:space="preserve">
These are the </t>
        </r>
        <r>
          <rPr>
            <b/>
            <sz val="9"/>
            <color indexed="81"/>
            <rFont val="Tahoma"/>
            <family val="2"/>
          </rPr>
          <t>additional</t>
        </r>
        <r>
          <rPr>
            <sz val="9"/>
            <color indexed="81"/>
            <rFont val="Tahoma"/>
            <family val="2"/>
          </rPr>
          <t xml:space="preserve"> cash donors you could gain from optimising recruitment to these touch points.</t>
        </r>
      </text>
    </comment>
    <comment ref="J32" authorId="0" shapeId="0" xr:uid="{87900C7B-01DE-4DF5-A074-F019A65DEE9F}">
      <text>
        <r>
          <rPr>
            <sz val="9"/>
            <color indexed="81"/>
            <rFont val="Tahoma"/>
            <family val="2"/>
          </rPr>
          <t xml:space="preserve">Richard Docwra:
These are the </t>
        </r>
        <r>
          <rPr>
            <b/>
            <sz val="9"/>
            <color indexed="81"/>
            <rFont val="Tahoma"/>
            <family val="2"/>
          </rPr>
          <t>additional</t>
        </r>
        <r>
          <rPr>
            <sz val="9"/>
            <color indexed="81"/>
            <rFont val="Tahoma"/>
            <family val="2"/>
          </rPr>
          <t xml:space="preserve"> regular donors you could gain from optimising recruitment to these touch points.</t>
        </r>
      </text>
    </comment>
    <comment ref="E34" authorId="0" shapeId="0" xr:uid="{FF28EE5D-CF70-41DC-ADF4-3EEBFBE11DF5}">
      <text>
        <r>
          <rPr>
            <b/>
            <sz val="9"/>
            <color indexed="81"/>
            <rFont val="Tahoma"/>
            <family val="2"/>
          </rPr>
          <t>Richard Docwra:</t>
        </r>
        <r>
          <rPr>
            <sz val="9"/>
            <color indexed="81"/>
            <rFont val="Tahoma"/>
            <family val="2"/>
          </rPr>
          <t xml:space="preserve">
Advertising costs
</t>
        </r>
      </text>
    </comment>
    <comment ref="E35" authorId="0" shapeId="0" xr:uid="{DF4061D8-603E-4740-BBCA-C3B4C0EE9C54}">
      <text>
        <r>
          <rPr>
            <b/>
            <sz val="9"/>
            <color indexed="81"/>
            <rFont val="Tahoma"/>
            <family val="2"/>
          </rPr>
          <t xml:space="preserve">Richard Docwra:
</t>
        </r>
        <r>
          <rPr>
            <sz val="9"/>
            <color indexed="81"/>
            <rFont val="Tahoma"/>
            <family val="2"/>
          </rPr>
          <t>No agency fee as it's assumed you can adjust artwork for each publication in-house</t>
        </r>
      </text>
    </comment>
    <comment ref="E36" authorId="0" shapeId="0" xr:uid="{0D83415B-6662-4A85-A7C7-D687B5994F14}">
      <text>
        <r>
          <rPr>
            <b/>
            <sz val="9"/>
            <color indexed="81"/>
            <rFont val="Tahoma"/>
            <family val="2"/>
          </rPr>
          <t xml:space="preserve">Richard Docwra:
</t>
        </r>
        <r>
          <rPr>
            <sz val="9"/>
            <color indexed="81"/>
            <rFont val="Tahoma"/>
            <family val="2"/>
          </rPr>
          <t>Small agency fee to revise ad for DD ask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Docwra</author>
    <author/>
  </authors>
  <commentList>
    <comment ref="E16" authorId="0" shapeId="0" xr:uid="{0F2C4D90-FC72-4453-BACA-C0A45316AEDC}">
      <text>
        <r>
          <rPr>
            <b/>
            <sz val="9"/>
            <color indexed="81"/>
            <rFont val="Tahoma"/>
            <family val="2"/>
          </rPr>
          <t>Richard Docwra:</t>
        </r>
        <r>
          <rPr>
            <sz val="9"/>
            <color indexed="81"/>
            <rFont val="Tahoma"/>
            <family val="2"/>
          </rPr>
          <t xml:space="preserve">
Cost of print and mailing packs
</t>
        </r>
      </text>
    </comment>
    <comment ref="C17" authorId="0" shapeId="0" xr:uid="{108EC0AF-140F-434D-AFA0-01E6DDE03F39}">
      <text>
        <r>
          <rPr>
            <b/>
            <sz val="9"/>
            <color indexed="81"/>
            <rFont val="Tahoma"/>
            <family val="2"/>
          </rPr>
          <t>Richard Docwra:</t>
        </r>
        <r>
          <rPr>
            <sz val="9"/>
            <color indexed="81"/>
            <rFont val="Tahoma"/>
            <family val="2"/>
          </rPr>
          <t xml:space="preserve">
This volume assumes you will recruit 50 new cash donors from existing contact points during the year</t>
        </r>
      </text>
    </comment>
    <comment ref="C18" authorId="0" shapeId="0" xr:uid="{D4F40EA4-B932-4555-9344-426155BC7F9D}">
      <text>
        <r>
          <rPr>
            <b/>
            <sz val="9"/>
            <color indexed="81"/>
            <rFont val="Tahoma"/>
            <family val="2"/>
          </rPr>
          <t>Richard Docwra:</t>
        </r>
        <r>
          <rPr>
            <sz val="9"/>
            <color indexed="81"/>
            <rFont val="Tahoma"/>
            <family val="2"/>
          </rPr>
          <t xml:space="preserve">
This volume assumes you will recruit 100 new enquirers from existing contact points during the year</t>
        </r>
      </text>
    </comment>
    <comment ref="C19" authorId="0" shapeId="0" xr:uid="{55CF2DA5-BEB3-429B-AEBA-A57F04E0217C}">
      <text>
        <r>
          <rPr>
            <b/>
            <sz val="9"/>
            <color indexed="81"/>
            <rFont val="Tahoma"/>
            <family val="2"/>
          </rPr>
          <t>Richard Docwra:</t>
        </r>
        <r>
          <rPr>
            <sz val="9"/>
            <color indexed="81"/>
            <rFont val="Tahoma"/>
            <family val="2"/>
          </rPr>
          <t xml:space="preserve">
Existing mailable non-DD contacts at the start of year 3</t>
        </r>
      </text>
    </comment>
    <comment ref="E19" authorId="0" shapeId="0" xr:uid="{659EC5AE-E6C1-41D0-AA32-1814B5950060}">
      <text>
        <r>
          <rPr>
            <b/>
            <sz val="9"/>
            <color indexed="81"/>
            <rFont val="Tahoma"/>
            <family val="2"/>
          </rPr>
          <t>Richard Docwra:</t>
        </r>
        <r>
          <rPr>
            <sz val="9"/>
            <color indexed="81"/>
            <rFont val="Tahoma"/>
            <family val="2"/>
          </rPr>
          <t xml:space="preserve">
Cost of print and mailing packs
</t>
        </r>
      </text>
    </comment>
    <comment ref="C20" authorId="0" shapeId="0" xr:uid="{E3F60FD6-36B1-4889-A158-D62FD66E903F}">
      <text>
        <r>
          <rPr>
            <b/>
            <sz val="9"/>
            <color indexed="81"/>
            <rFont val="Tahoma"/>
            <family val="2"/>
          </rPr>
          <t>Richard Docwra:</t>
        </r>
        <r>
          <rPr>
            <sz val="9"/>
            <color indexed="81"/>
            <rFont val="Tahoma"/>
            <family val="2"/>
          </rPr>
          <t xml:space="preserve">
Existing mailable DDs at start of year 3</t>
        </r>
      </text>
    </comment>
    <comment ref="E20" authorId="0" shapeId="0" xr:uid="{2FC69DA4-ADFE-4586-9CCF-0999988D19B4}">
      <text>
        <r>
          <rPr>
            <b/>
            <sz val="9"/>
            <color indexed="81"/>
            <rFont val="Tahoma"/>
            <family val="2"/>
          </rPr>
          <t>Richard Docwra:</t>
        </r>
        <r>
          <rPr>
            <sz val="9"/>
            <color indexed="81"/>
            <rFont val="Tahoma"/>
            <family val="2"/>
          </rPr>
          <t xml:space="preserve">
Cost of print and mailing packs
</t>
        </r>
      </text>
    </comment>
    <comment ref="C21" authorId="0" shapeId="0" xr:uid="{FA8A43A8-617A-4D76-A3B0-548EAD0E7107}">
      <text>
        <r>
          <rPr>
            <b/>
            <sz val="9"/>
            <color indexed="81"/>
            <rFont val="Tahoma"/>
            <family val="2"/>
          </rPr>
          <t>Richard Docwra:</t>
        </r>
        <r>
          <rPr>
            <sz val="9"/>
            <color indexed="81"/>
            <rFont val="Tahoma"/>
            <family val="2"/>
          </rPr>
          <t xml:space="preserve">
Existing mailable contacts at the start of year 1</t>
        </r>
      </text>
    </comment>
    <comment ref="E21" authorId="0" shapeId="0" xr:uid="{1CF28FA8-65E7-4904-8198-55AFA77C5FEA}">
      <text>
        <r>
          <rPr>
            <b/>
            <sz val="9"/>
            <color indexed="81"/>
            <rFont val="Tahoma"/>
            <family val="2"/>
          </rPr>
          <t>Richard Docwra:</t>
        </r>
        <r>
          <rPr>
            <sz val="9"/>
            <color indexed="81"/>
            <rFont val="Tahoma"/>
            <family val="2"/>
          </rPr>
          <t xml:space="preserve">
Cost of print and mailing packs
</t>
        </r>
      </text>
    </comment>
    <comment ref="C22" authorId="0" shapeId="0" xr:uid="{750E4B5D-E52C-40D3-847C-0203A6ADD3A4}">
      <text>
        <r>
          <rPr>
            <b/>
            <sz val="9"/>
            <color indexed="81"/>
            <rFont val="Tahoma"/>
            <family val="2"/>
          </rPr>
          <t>Richard Docwra:</t>
        </r>
        <r>
          <rPr>
            <sz val="9"/>
            <color indexed="81"/>
            <rFont val="Tahoma"/>
            <family val="2"/>
          </rPr>
          <t xml:space="preserve">
Existing emailable contacts at the start of year 3
</t>
        </r>
      </text>
    </comment>
    <comment ref="C23" authorId="0" shapeId="0" xr:uid="{E57D56EC-D46E-4A8E-BD58-D24E6CCD73E7}">
      <text>
        <r>
          <rPr>
            <b/>
            <sz val="9"/>
            <color indexed="81"/>
            <rFont val="Tahoma"/>
            <family val="2"/>
          </rPr>
          <t>Richard Docwra:</t>
        </r>
        <r>
          <rPr>
            <sz val="9"/>
            <color indexed="81"/>
            <rFont val="Tahoma"/>
            <family val="2"/>
          </rPr>
          <t xml:space="preserve">
New members recruited this year</t>
        </r>
      </text>
    </comment>
    <comment ref="E23" authorId="0" shapeId="0" xr:uid="{7BB373E1-1EC7-4AC1-A6A1-98D27E753E02}">
      <text>
        <r>
          <rPr>
            <b/>
            <sz val="9"/>
            <color indexed="81"/>
            <rFont val="Tahoma"/>
            <family val="2"/>
          </rPr>
          <t>Richard Docwra:</t>
        </r>
        <r>
          <rPr>
            <sz val="9"/>
            <color indexed="81"/>
            <rFont val="Tahoma"/>
            <family val="2"/>
          </rPr>
          <t xml:space="preserve">
Cost of print and mailing welcome packs
</t>
        </r>
      </text>
    </comment>
    <comment ref="E32" authorId="0" shapeId="0" xr:uid="{0C2C4945-9961-4227-B132-C789A58F24F8}">
      <text>
        <r>
          <rPr>
            <b/>
            <sz val="9"/>
            <color indexed="81"/>
            <rFont val="Tahoma"/>
            <family val="2"/>
          </rPr>
          <t>Richard Docwra:</t>
        </r>
        <r>
          <rPr>
            <sz val="9"/>
            <color indexed="81"/>
            <rFont val="Tahoma"/>
            <family val="2"/>
          </rPr>
          <t xml:space="preserve">
Includes small contingency fee for any external help needed</t>
        </r>
      </text>
    </comment>
    <comment ref="F32" authorId="0" shapeId="0" xr:uid="{B9CE104B-880A-4248-9E91-4E3E8A53229D}">
      <text>
        <r>
          <rPr>
            <b/>
            <sz val="9"/>
            <color indexed="81"/>
            <rFont val="Tahoma"/>
            <family val="2"/>
          </rPr>
          <t>Richard Docwra:</t>
        </r>
        <r>
          <rPr>
            <sz val="9"/>
            <color indexed="81"/>
            <rFont val="Tahoma"/>
            <family val="2"/>
          </rPr>
          <t xml:space="preserve">
These are the </t>
        </r>
        <r>
          <rPr>
            <b/>
            <sz val="9"/>
            <color indexed="81"/>
            <rFont val="Tahoma"/>
            <family val="2"/>
          </rPr>
          <t>additional</t>
        </r>
        <r>
          <rPr>
            <sz val="9"/>
            <color indexed="81"/>
            <rFont val="Tahoma"/>
            <family val="2"/>
          </rPr>
          <t xml:space="preserve"> cash donors you could gain from optimising recruitment to these touch points.</t>
        </r>
      </text>
    </comment>
    <comment ref="J32" authorId="0" shapeId="0" xr:uid="{F0079F29-3484-499F-9542-492BE62AA495}">
      <text>
        <r>
          <rPr>
            <sz val="9"/>
            <color indexed="81"/>
            <rFont val="Tahoma"/>
            <family val="2"/>
          </rPr>
          <t xml:space="preserve">Richard Docwra:
These are the </t>
        </r>
        <r>
          <rPr>
            <b/>
            <sz val="9"/>
            <color indexed="81"/>
            <rFont val="Tahoma"/>
            <family val="2"/>
          </rPr>
          <t>additional</t>
        </r>
        <r>
          <rPr>
            <sz val="9"/>
            <color indexed="81"/>
            <rFont val="Tahoma"/>
            <family val="2"/>
          </rPr>
          <t xml:space="preserve"> regular donors MDMD could gain from optimising recruitment to these touch points.</t>
        </r>
      </text>
    </comment>
    <comment ref="E34" authorId="0" shapeId="0" xr:uid="{918A9A4C-F65D-4AE6-A72E-78A9EAEC52C1}">
      <text>
        <r>
          <rPr>
            <b/>
            <sz val="9"/>
            <color indexed="81"/>
            <rFont val="Tahoma"/>
            <family val="2"/>
          </rPr>
          <t>Richard Docwra:</t>
        </r>
        <r>
          <rPr>
            <sz val="9"/>
            <color indexed="81"/>
            <rFont val="Tahoma"/>
            <family val="2"/>
          </rPr>
          <t xml:space="preserve">
Advertising costs
</t>
        </r>
      </text>
    </comment>
    <comment ref="E35" authorId="0" shapeId="0" xr:uid="{261C568C-F750-4D56-90E1-8AA9AD8CDB51}">
      <text>
        <r>
          <rPr>
            <b/>
            <sz val="9"/>
            <color indexed="81"/>
            <rFont val="Tahoma"/>
            <family val="2"/>
          </rPr>
          <t xml:space="preserve">Richard Docwra:
</t>
        </r>
        <r>
          <rPr>
            <sz val="9"/>
            <color indexed="81"/>
            <rFont val="Tahoma"/>
            <family val="2"/>
          </rPr>
          <t>No agency fee as it's assumed you can adjust artwork for each publication in-house</t>
        </r>
      </text>
    </comment>
    <comment ref="E36" authorId="1" shapeId="0" xr:uid="{03129579-9472-497F-B2F9-7D2760A88D4F}">
      <text>
        <r>
          <rPr>
            <b/>
            <sz val="9"/>
            <color indexed="8"/>
            <rFont val="Tahoma"/>
            <family val="2"/>
          </rPr>
          <t xml:space="preserve">Richard:
</t>
        </r>
        <r>
          <rPr>
            <sz val="9"/>
            <color indexed="8"/>
            <rFont val="Tahoma"/>
            <family val="2"/>
          </rPr>
          <t>Inc. £6k agency fee for developing press ad creative</t>
        </r>
      </text>
    </comment>
  </commentList>
</comments>
</file>

<file path=xl/sharedStrings.xml><?xml version="1.0" encoding="utf-8"?>
<sst xmlns="http://schemas.openxmlformats.org/spreadsheetml/2006/main" count="237" uniqueCount="60">
  <si>
    <t>1. Supporter development communications</t>
  </si>
  <si>
    <t>CASH Responses</t>
  </si>
  <si>
    <t>DIRECT DEBIT Responses</t>
  </si>
  <si>
    <t xml:space="preserve">Totals </t>
  </si>
  <si>
    <t>Description</t>
  </si>
  <si>
    <t>Medium</t>
  </si>
  <si>
    <t>Quantity</t>
  </si>
  <si>
    <t>Unit Cost</t>
  </si>
  <si>
    <t>Total Costs</t>
  </si>
  <si>
    <t>Resps</t>
  </si>
  <si>
    <t>RR%</t>
  </si>
  <si>
    <t>Av Don</t>
  </si>
  <si>
    <t>1 Year Income</t>
  </si>
  <si>
    <t>Av Annual Don</t>
  </si>
  <si>
    <t>Total Income 1 Year</t>
  </si>
  <si>
    <t>Total Income 4 Year</t>
  </si>
  <si>
    <t>Net Income 1 Year</t>
  </si>
  <si>
    <t>Net Income 4 Year</t>
  </si>
  <si>
    <t>ROI 1 Year</t>
  </si>
  <si>
    <t>ROI 4 Year</t>
  </si>
  <si>
    <t>Cash appeals x 3</t>
  </si>
  <si>
    <t>Mail/email</t>
  </si>
  <si>
    <t xml:space="preserve">Rolling Cash-DD conversion appeals over the year to new cash donors </t>
  </si>
  <si>
    <t>Email</t>
  </si>
  <si>
    <t xml:space="preserve">Rolling Cash-DD conversion appeals over the year to new enquirers (not cash donors) </t>
  </si>
  <si>
    <t>EMail</t>
  </si>
  <si>
    <t>Annual Cash-DD conversion appeal</t>
  </si>
  <si>
    <t>Upgrade appeal</t>
  </si>
  <si>
    <t xml:space="preserve">Legacy appeal </t>
  </si>
  <si>
    <t xml:space="preserve"> £-   </t>
  </si>
  <si>
    <t>Supporter care email - quarterly</t>
  </si>
  <si>
    <t>New members welcome pack - external costs</t>
  </si>
  <si>
    <t>New members welcome pack - ongoing print &amp; mailing costs</t>
  </si>
  <si>
    <t>Mail</t>
  </si>
  <si>
    <t>Total</t>
  </si>
  <si>
    <t>2. Supporter recruitment communications</t>
  </si>
  <si>
    <t>Totals</t>
  </si>
  <si>
    <t>Tier 1 recruitment - existing touch points</t>
  </si>
  <si>
    <t>Optimising existing touch points - inc website and asks to existing social media contacts</t>
  </si>
  <si>
    <t xml:space="preserve">Tier 2 recruitment </t>
  </si>
  <si>
    <t>Testing Facebook ads</t>
  </si>
  <si>
    <t>Grand Total for the year's activity</t>
  </si>
  <si>
    <t>Ongoing DD income from new regular givers recruited, converted or upgraded (nothing extra in year 1)</t>
  </si>
  <si>
    <t>Total RG income this year from regular givers recruited, converted or upgraded as part of the new programme</t>
  </si>
  <si>
    <t>Notes</t>
  </si>
  <si>
    <t>Ongoing DD income from new regular givers recruited, converted or upgraded in year 1</t>
  </si>
  <si>
    <t>Ongoing DD income from new regular givers recruited, converted or upgraded in years 1 and 2</t>
  </si>
  <si>
    <r>
      <t xml:space="preserve">Illustrative individual giving activity budgets and forecasts £25K spend - </t>
    </r>
    <r>
      <rPr>
        <b/>
        <u/>
        <sz val="11"/>
        <color indexed="62"/>
        <rFont val="Calibri"/>
        <family val="2"/>
      </rPr>
      <t>YEAR 1</t>
    </r>
    <r>
      <rPr>
        <b/>
        <u/>
        <sz val="11"/>
        <color indexed="8"/>
        <rFont val="Calibri"/>
        <family val="2"/>
      </rPr>
      <t xml:space="preserve"> - draft 1</t>
    </r>
  </si>
  <si>
    <r>
      <t xml:space="preserve">Illustrative individual giving activity budgets and forecasts £25K spend - </t>
    </r>
    <r>
      <rPr>
        <b/>
        <u/>
        <sz val="11"/>
        <color indexed="62"/>
        <rFont val="Calibri"/>
        <family val="2"/>
      </rPr>
      <t>YEAR 2</t>
    </r>
    <r>
      <rPr>
        <b/>
        <u/>
        <sz val="11"/>
        <color indexed="8"/>
        <rFont val="Calibri"/>
        <family val="2"/>
      </rPr>
      <t xml:space="preserve"> - draft 1</t>
    </r>
  </si>
  <si>
    <r>
      <t xml:space="preserve">Illustrative individual giving activity budgets and forecasts £25K spend - </t>
    </r>
    <r>
      <rPr>
        <b/>
        <u/>
        <sz val="11"/>
        <color indexed="62"/>
        <rFont val="Calibri"/>
        <family val="2"/>
      </rPr>
      <t>YEAR 3</t>
    </r>
    <r>
      <rPr>
        <b/>
        <u/>
        <sz val="11"/>
        <color indexed="8"/>
        <rFont val="Calibri"/>
        <family val="2"/>
      </rPr>
      <t xml:space="preserve"> - draft 1</t>
    </r>
  </si>
  <si>
    <t>Press ad - test creative #1 with DD ask (x 3 publications)</t>
  </si>
  <si>
    <t>Press ad - rollout creative #1  (x 6 publications)</t>
  </si>
  <si>
    <t>Press ad - test new creative #2 (x 3 publications)</t>
  </si>
  <si>
    <t>Press ad - rollout creative #1  (x 2 publications)</t>
  </si>
  <si>
    <t>Press ad - test new creative #1 (x 4 publications)</t>
  </si>
  <si>
    <t>&lt;date&gt;</t>
  </si>
  <si>
    <t>&lt;Organisation name&gt;</t>
  </si>
  <si>
    <t xml:space="preserve">Rolling Cash-DD conversion appeals to new cash donors </t>
  </si>
  <si>
    <t xml:space="preserve">Rolling Cash-DD conversion appeals to new enquirers (not cash donors) </t>
  </si>
  <si>
    <t>Optimising existing touch points - inc website and social media 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</si>
</sst>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_-;\-&quot;£&quot;* #,##0_-;_-&quot;£&quot;* &quot;-&quot;_-;_-@_-"/>
    <numFmt numFmtId="165" formatCode="_-&quot;£&quot;* #,##0.00_-;\-&quot;£&quot;* #,##0.00_-;_-&quot;£&quot;* &quot;-&quot;??_-;_-@_-"/>
    <numFmt numFmtId="166" formatCode="_-&quot;£&quot;* #,##0_-;\-&quot;£&quot;* #,##0_-;_-&quot;£&quot;* &quot;-&quot;??_-;_-@_-"/>
    <numFmt numFmtId="167" formatCode="#,##0.00_ ;\-#,##0.00\ "/>
    <numFmt numFmtId="168" formatCode="_-[$£-809]* #,##0.00_-;\-[$£-809]* #,##0.00_-;_-[$£-809]* &quot;-&quot;??_-;_-@_-"/>
    <numFmt numFmtId="169" formatCode="_-\£* #,##0_-;&quot;-£&quot;* #,##0_-;_-\£* \-??_-;_-@_-"/>
    <numFmt numFmtId="170" formatCode="_-\£* #,##0.00_-;&quot;-£&quot;* #,##0.00_-;_-\£* \-??_-;_-@_-"/>
    <numFmt numFmtId="171" formatCode="_-* #,##0.00_-;\-* #,##0.00_-;_-* \-??_-;_-@_-"/>
    <numFmt numFmtId="172" formatCode="_-* #,##0_-;\-* #,##0_-;_-* &quot;-&quot;??_-;_-@_-"/>
    <numFmt numFmtId="173" formatCode="_-[$£-809]* #,##0_-;\-[$£-809]* #,##0_-;_-[$£-809]* &quot;-&quot;??_-;_-@_-"/>
    <numFmt numFmtId="174" formatCode="#,##0_ ;\-#,##0\ "/>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1"/>
      <name val="Calibri"/>
      <family val="2"/>
      <scheme val="minor"/>
    </font>
    <font>
      <b/>
      <u/>
      <sz val="11"/>
      <color theme="1"/>
      <name val="Calibri"/>
      <family val="2"/>
      <scheme val="minor"/>
    </font>
    <font>
      <b/>
      <u/>
      <sz val="11"/>
      <color indexed="62"/>
      <name val="Calibri"/>
      <family val="2"/>
    </font>
    <font>
      <b/>
      <u/>
      <sz val="11"/>
      <color indexed="8"/>
      <name val="Calibri"/>
      <family val="2"/>
    </font>
    <font>
      <b/>
      <u/>
      <sz val="10"/>
      <color theme="1"/>
      <name val="Arial"/>
      <family val="2"/>
    </font>
    <font>
      <sz val="10"/>
      <color theme="1"/>
      <name val="Arial"/>
      <family val="2"/>
    </font>
    <font>
      <sz val="11"/>
      <color theme="1"/>
      <name val="Arial"/>
      <family val="2"/>
    </font>
    <font>
      <sz val="10"/>
      <color theme="0"/>
      <name val="Arial"/>
      <family val="2"/>
    </font>
    <font>
      <sz val="10"/>
      <color indexed="9"/>
      <name val="Arial"/>
      <family val="2"/>
    </font>
    <font>
      <b/>
      <sz val="10"/>
      <color theme="1"/>
      <name val="Arial"/>
      <family val="2"/>
    </font>
    <font>
      <sz val="10"/>
      <color theme="1"/>
      <name val="Calibri"/>
      <family val="2"/>
      <scheme val="minor"/>
    </font>
    <font>
      <sz val="10"/>
      <color rgb="FF00B050"/>
      <name val="Arial"/>
      <family val="2"/>
    </font>
    <font>
      <sz val="11"/>
      <color theme="1" tint="0.34998626667073579"/>
      <name val="Arial"/>
      <family val="2"/>
    </font>
    <font>
      <sz val="10"/>
      <color theme="0" tint="-4.9989318521683403E-2"/>
      <name val="Arial"/>
      <family val="2"/>
    </font>
    <font>
      <sz val="10"/>
      <color indexed="8"/>
      <name val="Arial"/>
      <family val="2"/>
    </font>
    <font>
      <b/>
      <sz val="10"/>
      <color indexed="8"/>
      <name val="Arial"/>
      <family val="2"/>
    </font>
    <font>
      <b/>
      <sz val="14"/>
      <color theme="1"/>
      <name val="Arial"/>
      <family val="2"/>
    </font>
    <font>
      <b/>
      <sz val="14"/>
      <name val="Arial"/>
      <family val="2"/>
    </font>
    <font>
      <b/>
      <sz val="10"/>
      <name val="Arial"/>
      <family val="2"/>
    </font>
    <font>
      <i/>
      <sz val="10"/>
      <color theme="1"/>
      <name val="Arial"/>
      <family val="2"/>
    </font>
    <font>
      <sz val="10"/>
      <color theme="4"/>
      <name val="Arial"/>
      <family val="2"/>
    </font>
    <font>
      <i/>
      <sz val="10"/>
      <color theme="4"/>
      <name val="Arial"/>
      <family val="2"/>
    </font>
    <font>
      <b/>
      <sz val="12"/>
      <name val="Arial"/>
      <family val="2"/>
    </font>
    <font>
      <sz val="12"/>
      <color theme="1"/>
      <name val="Calibri"/>
      <family val="2"/>
      <scheme val="minor"/>
    </font>
    <font>
      <sz val="12"/>
      <name val="Calibri"/>
      <family val="2"/>
      <scheme val="minor"/>
    </font>
    <font>
      <sz val="11"/>
      <name val="Calibri"/>
      <family val="2"/>
      <scheme val="minor"/>
    </font>
    <font>
      <b/>
      <sz val="9"/>
      <color indexed="81"/>
      <name val="Tahoma"/>
      <family val="2"/>
    </font>
    <font>
      <sz val="9"/>
      <color indexed="81"/>
      <name val="Tahoma"/>
      <family val="2"/>
    </font>
    <font>
      <b/>
      <sz val="9"/>
      <color indexed="8"/>
      <name val="Tahoma"/>
      <family val="2"/>
    </font>
    <font>
      <sz val="9"/>
      <color indexed="8"/>
      <name val="Tahoma"/>
      <family val="2"/>
    </font>
  </fonts>
  <fills count="6">
    <fill>
      <patternFill patternType="none"/>
    </fill>
    <fill>
      <patternFill patternType="gray125"/>
    </fill>
    <fill>
      <patternFill patternType="solid">
        <fgColor theme="1"/>
        <bgColor indexed="64"/>
      </patternFill>
    </fill>
    <fill>
      <patternFill patternType="solid">
        <fgColor indexed="8"/>
        <bgColor indexed="64"/>
      </patternFill>
    </fill>
    <fill>
      <patternFill patternType="solid">
        <fgColor theme="0" tint="-0.14999847407452621"/>
        <bgColor indexed="64"/>
      </patternFill>
    </fill>
    <fill>
      <patternFill patternType="solid">
        <fgColor indexed="2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ck">
        <color indexed="64"/>
      </top>
      <bottom style="thick">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10" fontId="3" fillId="0" borderId="0" xfId="3" applyNumberFormat="1" applyFont="1"/>
    <xf numFmtId="166" fontId="3" fillId="0" borderId="0" xfId="2" applyNumberFormat="1" applyFont="1"/>
    <xf numFmtId="165" fontId="3" fillId="0" borderId="0" xfId="2" applyFont="1"/>
    <xf numFmtId="0" fontId="4" fillId="0" borderId="0" xfId="0" applyFont="1"/>
    <xf numFmtId="0" fontId="5" fillId="0" borderId="0" xfId="0" applyFont="1"/>
    <xf numFmtId="0" fontId="8" fillId="0" borderId="0" xfId="0" applyFont="1"/>
    <xf numFmtId="0" fontId="9" fillId="0" borderId="0" xfId="0" applyFont="1"/>
    <xf numFmtId="0" fontId="10" fillId="0" borderId="0" xfId="0" applyFont="1"/>
    <xf numFmtId="0" fontId="11" fillId="2" borderId="0" xfId="0" applyFont="1" applyFill="1" applyAlignment="1">
      <alignment wrapText="1"/>
    </xf>
    <xf numFmtId="0" fontId="12" fillId="3" borderId="0" xfId="0" applyFont="1" applyFill="1" applyAlignment="1">
      <alignment wrapText="1"/>
    </xf>
    <xf numFmtId="165" fontId="12" fillId="3" borderId="0" xfId="2" applyFont="1" applyFill="1" applyAlignment="1">
      <alignment wrapText="1"/>
    </xf>
    <xf numFmtId="10" fontId="12" fillId="3" borderId="0" xfId="3" applyNumberFormat="1" applyFont="1" applyFill="1" applyAlignment="1">
      <alignment wrapText="1"/>
    </xf>
    <xf numFmtId="166" fontId="12" fillId="3" borderId="0" xfId="2" applyNumberFormat="1" applyFont="1" applyFill="1" applyAlignment="1">
      <alignment wrapText="1"/>
    </xf>
    <xf numFmtId="0" fontId="9" fillId="0" borderId="4" xfId="0" applyFont="1" applyBorder="1"/>
    <xf numFmtId="3" fontId="3" fillId="0" borderId="4" xfId="0" applyNumberFormat="1" applyFont="1" applyBorder="1"/>
    <xf numFmtId="165" fontId="9" fillId="0" borderId="4" xfId="0" applyNumberFormat="1" applyFont="1" applyBorder="1"/>
    <xf numFmtId="166" fontId="3" fillId="0" borderId="4" xfId="2" applyNumberFormat="1" applyFont="1" applyBorder="1"/>
    <xf numFmtId="1" fontId="9" fillId="0" borderId="4" xfId="0" applyNumberFormat="1" applyFont="1" applyBorder="1"/>
    <xf numFmtId="10" fontId="3" fillId="0" borderId="4" xfId="3" applyNumberFormat="1" applyFont="1" applyFill="1" applyBorder="1"/>
    <xf numFmtId="165" fontId="3" fillId="0" borderId="4" xfId="2" applyFont="1" applyFill="1" applyBorder="1"/>
    <xf numFmtId="43" fontId="9" fillId="0" borderId="4" xfId="0" applyNumberFormat="1" applyFont="1" applyBorder="1"/>
    <xf numFmtId="167" fontId="9" fillId="0" borderId="4" xfId="0" applyNumberFormat="1" applyFont="1" applyBorder="1"/>
    <xf numFmtId="3" fontId="9" fillId="0" borderId="4" xfId="0" applyNumberFormat="1" applyFont="1" applyBorder="1"/>
    <xf numFmtId="1" fontId="9" fillId="0" borderId="0" xfId="0" applyNumberFormat="1" applyFont="1"/>
    <xf numFmtId="0" fontId="13" fillId="0" borderId="0" xfId="0" applyFont="1" applyAlignment="1">
      <alignment horizontal="right"/>
    </xf>
    <xf numFmtId="0" fontId="14" fillId="0" borderId="5" xfId="0" applyFont="1" applyBorder="1"/>
    <xf numFmtId="165" fontId="14" fillId="0" borderId="5" xfId="0" applyNumberFormat="1" applyFont="1" applyBorder="1"/>
    <xf numFmtId="166" fontId="3" fillId="0" borderId="5" xfId="2" applyNumberFormat="1" applyFont="1" applyFill="1" applyBorder="1"/>
    <xf numFmtId="1" fontId="9" fillId="0" borderId="5" xfId="0" applyNumberFormat="1" applyFont="1" applyBorder="1"/>
    <xf numFmtId="10" fontId="3" fillId="0" borderId="5" xfId="3" applyNumberFormat="1" applyFont="1" applyFill="1" applyBorder="1"/>
    <xf numFmtId="165" fontId="3" fillId="0" borderId="5" xfId="2" applyFont="1" applyFill="1" applyBorder="1"/>
    <xf numFmtId="168" fontId="3" fillId="0" borderId="5" xfId="2" applyNumberFormat="1" applyFont="1" applyFill="1" applyBorder="1"/>
    <xf numFmtId="165" fontId="9" fillId="0" borderId="5" xfId="0" applyNumberFormat="1" applyFont="1" applyBorder="1"/>
    <xf numFmtId="167" fontId="9" fillId="0" borderId="5" xfId="0" applyNumberFormat="1" applyFont="1" applyBorder="1"/>
    <xf numFmtId="0" fontId="15" fillId="0" borderId="0" xfId="0" applyFont="1"/>
    <xf numFmtId="165" fontId="9" fillId="0" borderId="0" xfId="2" applyFont="1"/>
    <xf numFmtId="0" fontId="16" fillId="0" borderId="0" xfId="0" applyFont="1"/>
    <xf numFmtId="0" fontId="17" fillId="3" borderId="0" xfId="0" applyFont="1" applyFill="1" applyAlignment="1">
      <alignment wrapText="1"/>
    </xf>
    <xf numFmtId="165" fontId="17" fillId="3" borderId="0" xfId="2" applyFont="1" applyFill="1" applyAlignment="1">
      <alignment wrapText="1"/>
    </xf>
    <xf numFmtId="10" fontId="17" fillId="3" borderId="0" xfId="3" applyNumberFormat="1" applyFont="1" applyFill="1" applyAlignment="1">
      <alignment wrapText="1"/>
    </xf>
    <xf numFmtId="166" fontId="17" fillId="3" borderId="0" xfId="2" applyNumberFormat="1" applyFont="1" applyFill="1" applyAlignment="1">
      <alignment wrapText="1"/>
    </xf>
    <xf numFmtId="0" fontId="16" fillId="0" borderId="0" xfId="0" applyFont="1" applyAlignment="1">
      <alignment wrapText="1"/>
    </xf>
    <xf numFmtId="0" fontId="0" fillId="0" borderId="0" xfId="0" applyAlignment="1">
      <alignment wrapText="1"/>
    </xf>
    <xf numFmtId="10" fontId="9" fillId="0" borderId="0" xfId="3" applyNumberFormat="1" applyFont="1"/>
    <xf numFmtId="166" fontId="9" fillId="0" borderId="0" xfId="2" applyNumberFormat="1" applyFont="1"/>
    <xf numFmtId="0" fontId="13" fillId="4" borderId="4" xfId="0" applyFont="1" applyFill="1" applyBorder="1"/>
    <xf numFmtId="0" fontId="18" fillId="4" borderId="4" xfId="0" applyFont="1" applyFill="1" applyBorder="1"/>
    <xf numFmtId="166" fontId="18" fillId="4" borderId="4" xfId="2" applyNumberFormat="1" applyFont="1" applyFill="1" applyBorder="1" applyAlignment="1" applyProtection="1"/>
    <xf numFmtId="10" fontId="18" fillId="4" borderId="4" xfId="3" applyNumberFormat="1" applyFont="1" applyFill="1" applyBorder="1" applyAlignment="1" applyProtection="1"/>
    <xf numFmtId="169" fontId="18" fillId="4" borderId="4" xfId="2" applyNumberFormat="1" applyFont="1" applyFill="1" applyBorder="1" applyAlignment="1" applyProtection="1"/>
    <xf numFmtId="0" fontId="18" fillId="0" borderId="6" xfId="0" applyFont="1" applyBorder="1" applyAlignment="1">
      <alignment horizontal="left"/>
    </xf>
    <xf numFmtId="3" fontId="18" fillId="0" borderId="6" xfId="0" applyNumberFormat="1" applyFont="1" applyBorder="1"/>
    <xf numFmtId="170" fontId="18" fillId="0" borderId="6" xfId="0" applyNumberFormat="1" applyFont="1" applyBorder="1"/>
    <xf numFmtId="166" fontId="18" fillId="0" borderId="6" xfId="2" applyNumberFormat="1" applyFont="1" applyFill="1" applyBorder="1" applyAlignment="1" applyProtection="1"/>
    <xf numFmtId="1" fontId="18" fillId="0" borderId="6" xfId="0" applyNumberFormat="1" applyFont="1" applyBorder="1"/>
    <xf numFmtId="10" fontId="18" fillId="0" borderId="6" xfId="3" applyNumberFormat="1" applyFont="1" applyFill="1" applyBorder="1" applyAlignment="1" applyProtection="1"/>
    <xf numFmtId="165" fontId="18" fillId="0" borderId="6" xfId="2" applyFont="1" applyFill="1" applyBorder="1" applyAlignment="1" applyProtection="1"/>
    <xf numFmtId="169" fontId="18" fillId="0" borderId="6" xfId="2" applyNumberFormat="1" applyFont="1" applyFill="1" applyBorder="1" applyAlignment="1" applyProtection="1"/>
    <xf numFmtId="171" fontId="18" fillId="0" borderId="6" xfId="0" applyNumberFormat="1" applyFont="1" applyBorder="1"/>
    <xf numFmtId="167" fontId="18" fillId="0" borderId="6" xfId="0" applyNumberFormat="1" applyFont="1" applyBorder="1"/>
    <xf numFmtId="0" fontId="19" fillId="4" borderId="4" xfId="0" applyFont="1" applyFill="1" applyBorder="1"/>
    <xf numFmtId="0" fontId="18" fillId="0" borderId="7" xfId="0" applyFont="1" applyBorder="1" applyAlignment="1">
      <alignment horizontal="left"/>
    </xf>
    <xf numFmtId="3" fontId="3" fillId="0" borderId="7" xfId="0" applyNumberFormat="1" applyFont="1" applyBorder="1"/>
    <xf numFmtId="164" fontId="18" fillId="0" borderId="7" xfId="0" applyNumberFormat="1" applyFont="1" applyBorder="1"/>
    <xf numFmtId="165" fontId="18" fillId="0" borderId="7" xfId="2" applyFont="1" applyFill="1" applyBorder="1" applyAlignment="1" applyProtection="1"/>
    <xf numFmtId="170" fontId="18" fillId="0" borderId="7" xfId="2" applyNumberFormat="1" applyFont="1" applyFill="1" applyBorder="1" applyAlignment="1" applyProtection="1"/>
    <xf numFmtId="0" fontId="9" fillId="0" borderId="5" xfId="0" applyFont="1" applyBorder="1"/>
    <xf numFmtId="166" fontId="9" fillId="0" borderId="5" xfId="2" applyNumberFormat="1" applyFont="1" applyFill="1" applyBorder="1"/>
    <xf numFmtId="10" fontId="9" fillId="0" borderId="5" xfId="3" applyNumberFormat="1" applyFont="1" applyFill="1" applyBorder="1"/>
    <xf numFmtId="165" fontId="9" fillId="0" borderId="5" xfId="2" applyFont="1" applyFill="1" applyBorder="1"/>
    <xf numFmtId="168" fontId="9" fillId="0" borderId="5" xfId="2" applyNumberFormat="1" applyFont="1" applyFill="1" applyBorder="1"/>
    <xf numFmtId="0" fontId="20" fillId="0" borderId="0" xfId="0" applyFont="1" applyAlignment="1">
      <alignment horizontal="right"/>
    </xf>
    <xf numFmtId="172" fontId="21" fillId="5" borderId="8" xfId="1" applyNumberFormat="1" applyFont="1" applyFill="1" applyBorder="1"/>
    <xf numFmtId="167" fontId="21" fillId="5" borderId="8" xfId="0" applyNumberFormat="1" applyFont="1" applyFill="1" applyBorder="1"/>
    <xf numFmtId="173" fontId="21" fillId="5" borderId="8" xfId="2" applyNumberFormat="1" applyFont="1" applyFill="1" applyBorder="1"/>
    <xf numFmtId="10" fontId="21" fillId="5" borderId="8" xfId="3" applyNumberFormat="1" applyFont="1" applyFill="1" applyBorder="1"/>
    <xf numFmtId="165" fontId="21" fillId="5" borderId="8" xfId="2" applyFont="1" applyFill="1" applyBorder="1"/>
    <xf numFmtId="166" fontId="21" fillId="5" borderId="8" xfId="2" applyNumberFormat="1" applyFont="1" applyFill="1" applyBorder="1"/>
    <xf numFmtId="174" fontId="22" fillId="0" borderId="0" xfId="0" applyNumberFormat="1" applyFont="1"/>
    <xf numFmtId="0" fontId="22" fillId="0" borderId="0" xfId="0" applyFont="1"/>
    <xf numFmtId="164" fontId="22" fillId="0" borderId="0" xfId="2" applyNumberFormat="1" applyFont="1"/>
    <xf numFmtId="10" fontId="22" fillId="0" borderId="0" xfId="3" applyNumberFormat="1" applyFont="1"/>
    <xf numFmtId="164" fontId="22" fillId="0" borderId="0" xfId="0" applyNumberFormat="1" applyFont="1"/>
    <xf numFmtId="166" fontId="22" fillId="0" borderId="0" xfId="2" applyNumberFormat="1" applyFont="1"/>
    <xf numFmtId="0" fontId="23" fillId="0" borderId="0" xfId="0" applyFont="1" applyAlignment="1">
      <alignment horizontal="right"/>
    </xf>
    <xf numFmtId="166" fontId="24" fillId="0" borderId="0" xfId="2" applyNumberFormat="1" applyFont="1" applyBorder="1"/>
    <xf numFmtId="166" fontId="25" fillId="0" borderId="0" xfId="2" applyNumberFormat="1" applyFont="1"/>
    <xf numFmtId="166" fontId="24" fillId="0" borderId="0" xfId="2" applyNumberFormat="1" applyFont="1"/>
    <xf numFmtId="0" fontId="3" fillId="0" borderId="0" xfId="0" applyFont="1" applyAlignment="1">
      <alignment horizontal="left"/>
    </xf>
    <xf numFmtId="0" fontId="26" fillId="0" borderId="0" xfId="0" applyFont="1"/>
    <xf numFmtId="0" fontId="27" fillId="0" borderId="0" xfId="0" applyFont="1"/>
    <xf numFmtId="0" fontId="28" fillId="0" borderId="0" xfId="0" applyFont="1" applyAlignment="1">
      <alignment horizontal="left"/>
    </xf>
    <xf numFmtId="0" fontId="28" fillId="0" borderId="0" xfId="0" applyFont="1"/>
    <xf numFmtId="0" fontId="29" fillId="0" borderId="0" xfId="0" applyFont="1"/>
    <xf numFmtId="0" fontId="27" fillId="0" borderId="0" xfId="0" applyFont="1" applyAlignment="1">
      <alignment horizontal="left" indent="5"/>
    </xf>
    <xf numFmtId="0" fontId="2" fillId="0" borderId="0" xfId="0" applyFont="1"/>
    <xf numFmtId="165" fontId="3" fillId="0" borderId="0" xfId="2" applyFont="1" applyFill="1"/>
    <xf numFmtId="3" fontId="24" fillId="0" borderId="4" xfId="0" applyNumberFormat="1" applyFont="1" applyBorder="1"/>
    <xf numFmtId="166" fontId="24" fillId="0" borderId="0" xfId="2" applyNumberFormat="1" applyFont="1" applyFill="1" applyBorder="1"/>
    <xf numFmtId="166" fontId="24" fillId="0" borderId="0" xfId="2" applyNumberFormat="1" applyFont="1" applyFill="1"/>
    <xf numFmtId="10" fontId="3" fillId="0" borderId="0" xfId="3" applyNumberFormat="1" applyFont="1" applyFill="1"/>
    <xf numFmtId="170" fontId="3" fillId="0" borderId="7" xfId="0" applyNumberFormat="1" applyFont="1" applyBorder="1"/>
    <xf numFmtId="166" fontId="3" fillId="0" borderId="7" xfId="2" applyNumberFormat="1" applyFont="1" applyFill="1" applyBorder="1" applyAlignment="1" applyProtection="1"/>
    <xf numFmtId="1" fontId="18" fillId="0" borderId="7" xfId="0" applyNumberFormat="1" applyFont="1" applyBorder="1"/>
    <xf numFmtId="10" fontId="18" fillId="0" borderId="7" xfId="3" applyNumberFormat="1" applyFont="1" applyFill="1" applyBorder="1" applyAlignment="1" applyProtection="1"/>
    <xf numFmtId="169" fontId="18" fillId="0" borderId="7" xfId="2" applyNumberFormat="1" applyFont="1" applyFill="1" applyBorder="1" applyAlignment="1" applyProtection="1"/>
    <xf numFmtId="171" fontId="18" fillId="0" borderId="7" xfId="0" applyNumberFormat="1" applyFont="1" applyBorder="1"/>
    <xf numFmtId="167" fontId="18" fillId="0" borderId="7" xfId="0" applyNumberFormat="1" applyFont="1" applyBorder="1"/>
    <xf numFmtId="0" fontId="23" fillId="0" borderId="0" xfId="0" applyFont="1" applyAlignment="1">
      <alignment horizontal="left"/>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166" fontId="3" fillId="0" borderId="1" xfId="2" applyNumberFormat="1" applyFont="1" applyBorder="1" applyAlignment="1">
      <alignment horizontal="center"/>
    </xf>
    <xf numFmtId="166" fontId="3" fillId="0" borderId="2" xfId="2" applyNumberFormat="1" applyFont="1" applyBorder="1" applyAlignment="1">
      <alignment horizontal="center"/>
    </xf>
    <xf numFmtId="166" fontId="3" fillId="0" borderId="3" xfId="2" applyNumberFormat="1" applyFont="1" applyBorder="1" applyAlignment="1">
      <alignment horizontal="center"/>
    </xf>
    <xf numFmtId="166" fontId="9" fillId="0" borderId="1" xfId="2" applyNumberFormat="1" applyFont="1" applyBorder="1" applyAlignment="1">
      <alignment horizontal="center"/>
    </xf>
    <xf numFmtId="166" fontId="9" fillId="0" borderId="2" xfId="2" applyNumberFormat="1" applyFont="1" applyBorder="1" applyAlignment="1">
      <alignment horizontal="center"/>
    </xf>
    <xf numFmtId="166" fontId="9" fillId="0" borderId="3" xfId="2" applyNumberFormat="1" applyFont="1" applyBorder="1" applyAlignment="1">
      <alignment horizontal="center"/>
    </xf>
  </cellXfs>
  <cellStyles count="4">
    <cellStyle name="Dziesiętny" xfId="1" builtinId="3"/>
    <cellStyle name="Normalny" xfId="0" builtinId="0"/>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45720</xdr:rowOff>
    </xdr:from>
    <xdr:to>
      <xdr:col>0</xdr:col>
      <xdr:colOff>2628900</xdr:colOff>
      <xdr:row>5</xdr:row>
      <xdr:rowOff>144780</xdr:rowOff>
    </xdr:to>
    <xdr:pic>
      <xdr:nvPicPr>
        <xdr:cNvPr id="2" name="Picture 3" descr="cs_logo_strapline.png">
          <a:extLst>
            <a:ext uri="{FF2B5EF4-FFF2-40B4-BE49-F238E27FC236}">
              <a16:creationId xmlns:a16="http://schemas.microsoft.com/office/drawing/2014/main" id="{558E0CAD-AD77-4201-ADC4-D153D01C6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28600"/>
          <a:ext cx="25146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46</xdr:row>
      <xdr:rowOff>47625</xdr:rowOff>
    </xdr:from>
    <xdr:to>
      <xdr:col>18</xdr:col>
      <xdr:colOff>264794</xdr:colOff>
      <xdr:row>63</xdr:row>
      <xdr:rowOff>83820</xdr:rowOff>
    </xdr:to>
    <xdr:sp macro="" textlink="">
      <xdr:nvSpPr>
        <xdr:cNvPr id="5" name="TextBox 4">
          <a:extLst>
            <a:ext uri="{FF2B5EF4-FFF2-40B4-BE49-F238E27FC236}">
              <a16:creationId xmlns:a16="http://schemas.microsoft.com/office/drawing/2014/main" id="{39A73AE8-842C-4FEB-AC48-DAA8BABCF31B}"/>
            </a:ext>
          </a:extLst>
        </xdr:cNvPr>
        <xdr:cNvSpPr txBox="1"/>
      </xdr:nvSpPr>
      <xdr:spPr>
        <a:xfrm>
          <a:off x="0" y="8978265"/>
          <a:ext cx="22499954" cy="33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The figures in the tables above are simply illustrative estimates at this stage, as we have little previous performance data to base our estimates on and have not planned the individual activities in any detail.</a:t>
          </a:r>
        </a:p>
        <a:p>
          <a:r>
            <a:rPr lang="en-GB" sz="1100"/>
            <a:t>- The aim of these figures is to show the cost and associated direct income each year (except from legacies* ) from investing in further key fundraising activities to individual contacts. It therefore does not show full fundraising or individual giving budgets, and excludes a range of communications to supporters and members, such as newsletters.</a:t>
          </a:r>
        </a:p>
        <a:p>
          <a:r>
            <a:rPr lang="en-GB" sz="1100"/>
            <a:t>- The figures do not include income from any source outside the specific activities above - for example, any spontaneous cash donations,</a:t>
          </a:r>
          <a:r>
            <a:rPr lang="en-GB" sz="1100" baseline="0"/>
            <a:t> legacy income or</a:t>
          </a:r>
          <a:r>
            <a:rPr lang="en-GB" sz="1100"/>
            <a:t> income received from high value donors.</a:t>
          </a:r>
        </a:p>
        <a:p>
          <a:r>
            <a:rPr lang="en-GB" sz="1100"/>
            <a:t>- The figures do not include any staff or volunteer costs or expenses - so, for example, they assume that emails are 'free' to produce.</a:t>
          </a:r>
        </a:p>
        <a:p>
          <a:r>
            <a:rPr lang="en-GB" sz="1100"/>
            <a:t>- It is difficult to show the full ongoing, year-on-year costs and income associated with all supporters recruited or upgraded each year without changing the format of these figures. To help you get a sense of the ongoing return you'll be getting from this IG activity in later years however, we have provided a line below each year’s figures (except for year 1) to show the ongoing regular giving income received from supporters recruited,</a:t>
          </a:r>
          <a:r>
            <a:rPr lang="en-GB" sz="1100" baseline="0"/>
            <a:t> converted </a:t>
          </a:r>
          <a:r>
            <a:rPr lang="en-GB" sz="1100"/>
            <a:t>or upgraded in previous years' activity from this plan, with a 10% annual attrition rate built in. This will be in addition to the income gained from these</a:t>
          </a:r>
          <a:r>
            <a:rPr lang="en-GB" sz="1100" baseline="0"/>
            <a:t> contacts in other appeals - such as cash appeals</a:t>
          </a:r>
          <a:r>
            <a:rPr lang="en-GB" sz="1100"/>
            <a:t>. Note that we have NOT included all associated costs of communicating with these contacts on an ongoing basis.</a:t>
          </a:r>
        </a:p>
        <a:p>
          <a:r>
            <a:rPr lang="en-GB" sz="1100"/>
            <a:t>- The figures also aim to provide an outline of other significant costs</a:t>
          </a:r>
          <a:r>
            <a:rPr lang="en-GB" sz="1100" baseline="0"/>
            <a:t> in communications that </a:t>
          </a:r>
          <a:r>
            <a:rPr lang="en-GB" sz="1100"/>
            <a:t>we have recommended in the strategy document, even if they do not bring a directly attributable income - such as the development of a new welcome pack for regular givers. It does NOT include expenses such as a new CRM system that are beyond</a:t>
          </a:r>
          <a:r>
            <a:rPr lang="en-GB" sz="1100" baseline="0"/>
            <a:t> communications activities</a:t>
          </a:r>
          <a:r>
            <a:rPr lang="en-GB" sz="1100"/>
            <a:t>.</a:t>
          </a:r>
        </a:p>
        <a:p>
          <a:r>
            <a:rPr lang="en-GB" sz="1100"/>
            <a:t>- Costs and income may well vary from those outlined above.  </a:t>
          </a:r>
        </a:p>
        <a:p>
          <a:r>
            <a:rPr lang="en-GB" sz="1100"/>
            <a:t>- Costs, mailing volumes and results for each activity are very rough - in all cases they have been estimated, so</a:t>
          </a:r>
          <a:r>
            <a:rPr lang="en-GB" sz="1100" baseline="0"/>
            <a:t> you </a:t>
          </a:r>
          <a:r>
            <a:rPr lang="en-GB" sz="1100"/>
            <a:t>should check them a) against your own figures after receiving this chart; and b) check costs with suppliers before embarking on any activity. </a:t>
          </a:r>
        </a:p>
        <a:p>
          <a:r>
            <a:rPr lang="en-GB" sz="1100"/>
            <a:t>- The figures therefore include neither the full cost nor the full income from supporter communication activity. For example, income from existing contact points is simply the estimated ADDITIONAL income that could be received by investing further in this area.</a:t>
          </a:r>
        </a:p>
        <a:p>
          <a:r>
            <a:rPr lang="en-GB" sz="1100"/>
            <a:t>-</a:t>
          </a:r>
          <a:r>
            <a:rPr lang="en-GB" sz="1100" baseline="0"/>
            <a:t> </a:t>
          </a:r>
          <a:r>
            <a:rPr lang="en-GB" sz="1100"/>
            <a:t>The figures assume we will aim to make a regular giving ask for all touch points initially.</a:t>
          </a:r>
        </a:p>
        <a:p>
          <a:r>
            <a:rPr lang="en-GB" sz="1100"/>
            <a:t>- DD income figures (and 1 year and 4 year income projections) for DD upgrade campaigns refers to the additional DD income generated by the campaign above the existing DD value - it doesn't include the value of the existing DD.  </a:t>
          </a:r>
        </a:p>
        <a:p>
          <a:r>
            <a:rPr lang="en-GB" sz="1100"/>
            <a:t>- </a:t>
          </a:r>
          <a:r>
            <a:rPr lang="en-GB" sz="1100" b="1"/>
            <a:t>DD income</a:t>
          </a:r>
          <a:r>
            <a:rPr lang="en-GB" sz="1100" b="1" baseline="0"/>
            <a:t> figures for year 1 (column L) represent a full year's DD income, which will be more than the amount actually received in the year of recruitment, conversion or upgrade, so this figure does NOT represent the amount that will actually be received by the charity during a specific financial year</a:t>
          </a:r>
          <a:r>
            <a:rPr lang="en-GB" sz="1100" baseline="0"/>
            <a:t>. DD income figures (both 1 and </a:t>
          </a:r>
          <a:r>
            <a:rPr lang="en-GB" sz="1100"/>
            <a:t>4 year) also doesn’t include allowance for attrition or costs beyond the original activity.</a:t>
          </a:r>
        </a:p>
        <a:p>
          <a:r>
            <a:rPr lang="en-GB" sz="1100"/>
            <a:t>- *Legacy results include cash gifts only - they do not include value of any legacy pledges. A critical point, as the average value of one residuary legacy is around £60,000. We've seen legacy programmes like these multiply the number of legacy pledges (and therefore potential legacy income) to a charity per year by a factor of 8. </a:t>
          </a:r>
        </a:p>
        <a:p>
          <a:r>
            <a:rPr lang="en-GB" sz="1100"/>
            <a:t>- Certain cost estimates include an allowance for ChangeStar to develop the materials.  </a:t>
          </a:r>
          <a:r>
            <a:rPr lang="en-GB" sz="1100">
              <a:solidFill>
                <a:schemeClr val="dk1"/>
              </a:solidFill>
              <a:effectLst/>
              <a:latin typeface="+mn-lt"/>
              <a:ea typeface="+mn-ea"/>
              <a:cs typeface="+mn-cs"/>
            </a:rPr>
            <a:t>Cost estimates do not constitute quotes. Any</a:t>
          </a:r>
          <a:r>
            <a:rPr lang="en-GB" sz="1100" baseline="0">
              <a:solidFill>
                <a:schemeClr val="dk1"/>
              </a:solidFill>
              <a:effectLst/>
              <a:latin typeface="+mn-lt"/>
              <a:ea typeface="+mn-ea"/>
              <a:cs typeface="+mn-cs"/>
            </a:rPr>
            <a:t> a</a:t>
          </a:r>
          <a:r>
            <a:rPr lang="en-GB" sz="1100">
              <a:solidFill>
                <a:schemeClr val="dk1"/>
              </a:solidFill>
              <a:effectLst/>
              <a:latin typeface="+mn-lt"/>
              <a:ea typeface="+mn-ea"/>
              <a:cs typeface="+mn-cs"/>
            </a:rPr>
            <a:t>gency costs do not include VAT, which will need to be added. </a:t>
          </a:r>
          <a:r>
            <a:rPr lang="en-GB" sz="1100"/>
            <a:t>We have limited our proposed input to those activities we could add the greatest value to. We can of course reduce our proposed involvement, and this will reduce both costs and likely expected income. </a:t>
          </a:r>
        </a:p>
        <a:p>
          <a:r>
            <a:rPr lang="en-GB" sz="1100"/>
            <a:t>- </a:t>
          </a:r>
          <a:r>
            <a:rPr lang="en-GB" sz="1100">
              <a:solidFill>
                <a:schemeClr val="accent1"/>
              </a:solidFill>
            </a:rPr>
            <a:t>Calculations in</a:t>
          </a:r>
          <a:r>
            <a:rPr lang="en-GB" sz="1100" baseline="0">
              <a:solidFill>
                <a:schemeClr val="accent1"/>
              </a:solidFill>
            </a:rPr>
            <a:t> blue font need to be checked and updated manually whenever other tabs on this spreadsheet are amended due to the limited functionality of this spreadsheet program in linking to other tabs.</a:t>
          </a:r>
          <a:endParaRPr lang="en-GB"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1</xdr:row>
      <xdr:rowOff>45720</xdr:rowOff>
    </xdr:from>
    <xdr:to>
      <xdr:col>0</xdr:col>
      <xdr:colOff>2575560</xdr:colOff>
      <xdr:row>5</xdr:row>
      <xdr:rowOff>144780</xdr:rowOff>
    </xdr:to>
    <xdr:pic>
      <xdr:nvPicPr>
        <xdr:cNvPr id="2" name="Picture 3" descr="cs_logo_strapline.png">
          <a:extLst>
            <a:ext uri="{FF2B5EF4-FFF2-40B4-BE49-F238E27FC236}">
              <a16:creationId xmlns:a16="http://schemas.microsoft.com/office/drawing/2014/main" id="{BBDA6637-E700-41B7-9E1B-948F67B2C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228600"/>
          <a:ext cx="24536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xdr:colOff>
      <xdr:row>46</xdr:row>
      <xdr:rowOff>76200</xdr:rowOff>
    </xdr:from>
    <xdr:to>
      <xdr:col>17</xdr:col>
      <xdr:colOff>508634</xdr:colOff>
      <xdr:row>63</xdr:row>
      <xdr:rowOff>112395</xdr:rowOff>
    </xdr:to>
    <xdr:sp macro="" textlink="">
      <xdr:nvSpPr>
        <xdr:cNvPr id="5" name="TextBox 4">
          <a:extLst>
            <a:ext uri="{FF2B5EF4-FFF2-40B4-BE49-F238E27FC236}">
              <a16:creationId xmlns:a16="http://schemas.microsoft.com/office/drawing/2014/main" id="{E26EFE20-4AE0-4C02-9C9E-00D977C61859}"/>
            </a:ext>
          </a:extLst>
        </xdr:cNvPr>
        <xdr:cNvSpPr txBox="1"/>
      </xdr:nvSpPr>
      <xdr:spPr>
        <a:xfrm>
          <a:off x="7620" y="9006840"/>
          <a:ext cx="22499954" cy="33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The figures in the tables above are simply illustrative estimates at this stage, as we have little previous performance data to base our estimates on and have not planned the individual activities in any detail.</a:t>
          </a:r>
        </a:p>
        <a:p>
          <a:r>
            <a:rPr lang="en-GB" sz="1100"/>
            <a:t>- The aim of these figures is to show the cost and associated direct income each year (except from legacies* ) from investing in further key fundraising activities to individual contacts. It therefore does not show full fundraising or individual giving budgets, and excludes a range of communications to supporters and members, such as newsletters.</a:t>
          </a:r>
        </a:p>
        <a:p>
          <a:r>
            <a:rPr lang="en-GB" sz="1100"/>
            <a:t>- The figures do not include income from any source outside the specific activities above - for example, any spontaneous cash donations,</a:t>
          </a:r>
          <a:r>
            <a:rPr lang="en-GB" sz="1100" baseline="0"/>
            <a:t> legacy income or</a:t>
          </a:r>
          <a:r>
            <a:rPr lang="en-GB" sz="1100"/>
            <a:t> income received from high value donors.</a:t>
          </a:r>
        </a:p>
        <a:p>
          <a:r>
            <a:rPr lang="en-GB" sz="1100"/>
            <a:t>- The figures do not include any staff or volunteer costs or expenses - so, for example, they assume that emails are 'free' to produce.</a:t>
          </a:r>
        </a:p>
        <a:p>
          <a:r>
            <a:rPr lang="en-GB" sz="1100"/>
            <a:t>- It is difficult to show the full ongoing, year-on-year costs and income associated with all supporters recruited or upgraded each year without changing the format of these figures. To help you get a sense of the ongoing return you'll be getting from this IG activity in later years however, we have provided a line below each year’s figures (except for year 1) to show the ongoing regular giving income received from supporters recruited,</a:t>
          </a:r>
          <a:r>
            <a:rPr lang="en-GB" sz="1100" baseline="0"/>
            <a:t> converted </a:t>
          </a:r>
          <a:r>
            <a:rPr lang="en-GB" sz="1100"/>
            <a:t>or upgraded in previous years' activity from this plan, with a 10% annual attrition rate built in. This will be in addition to the income gained from these</a:t>
          </a:r>
          <a:r>
            <a:rPr lang="en-GB" sz="1100" baseline="0"/>
            <a:t> contacts in other appeals - such as cash appeals</a:t>
          </a:r>
          <a:r>
            <a:rPr lang="en-GB" sz="1100"/>
            <a:t>. Note that we have NOT included all associated costs of communicating with these contacts on an ongoing basis.</a:t>
          </a:r>
        </a:p>
        <a:p>
          <a:r>
            <a:rPr lang="en-GB" sz="1100"/>
            <a:t>- The figures also aim to provide an outline of other significant costs</a:t>
          </a:r>
          <a:r>
            <a:rPr lang="en-GB" sz="1100" baseline="0"/>
            <a:t> in communications that </a:t>
          </a:r>
          <a:r>
            <a:rPr lang="en-GB" sz="1100"/>
            <a:t>we have recommended in the strategy document, even if they do not bring a directly attributable income - such as the development of a new welcome pack for regular givers. It does NOT include expenses such as a new CRM system that are beyond</a:t>
          </a:r>
          <a:r>
            <a:rPr lang="en-GB" sz="1100" baseline="0"/>
            <a:t> communications activities</a:t>
          </a:r>
          <a:r>
            <a:rPr lang="en-GB" sz="1100"/>
            <a:t>.</a:t>
          </a:r>
        </a:p>
        <a:p>
          <a:r>
            <a:rPr lang="en-GB" sz="1100"/>
            <a:t>- Costs and income may well vary from those outlined above.  </a:t>
          </a:r>
        </a:p>
        <a:p>
          <a:r>
            <a:rPr lang="en-GB" sz="1100"/>
            <a:t>- Costs, mailing volumes and results for each activity are very rough - in all cases they have been estimated, so</a:t>
          </a:r>
          <a:r>
            <a:rPr lang="en-GB" sz="1100" baseline="0"/>
            <a:t> you </a:t>
          </a:r>
          <a:r>
            <a:rPr lang="en-GB" sz="1100"/>
            <a:t>should check them a) against your own figures after receiving this chart; and b) check costs with suppliers before embarking on any activity. </a:t>
          </a:r>
        </a:p>
        <a:p>
          <a:r>
            <a:rPr lang="en-GB" sz="1100"/>
            <a:t>- The figures therefore include neither the full cost nor the full income from supporter communication activity. For example, income from existing contact points is simply the estimated ADDITIONAL income that could be received by investing further in this area.</a:t>
          </a:r>
        </a:p>
        <a:p>
          <a:r>
            <a:rPr lang="en-GB" sz="1100"/>
            <a:t>-</a:t>
          </a:r>
          <a:r>
            <a:rPr lang="en-GB" sz="1100" baseline="0"/>
            <a:t> </a:t>
          </a:r>
          <a:r>
            <a:rPr lang="en-GB" sz="1100"/>
            <a:t>The figures assume we will aim to make a regular giving ask for all touch points initially.</a:t>
          </a:r>
        </a:p>
        <a:p>
          <a:r>
            <a:rPr lang="en-GB" sz="1100"/>
            <a:t>- DD income figures (and 1 year and 4 year income projections) for DD upgrade campaigns refers to the additional DD income generated by the campaign above the existing DD value - it doesn't include the value of the existing DD.  </a:t>
          </a:r>
        </a:p>
        <a:p>
          <a:r>
            <a:rPr lang="en-GB" sz="1100"/>
            <a:t>- </a:t>
          </a:r>
          <a:r>
            <a:rPr lang="en-GB" sz="1100" b="1"/>
            <a:t>DD income</a:t>
          </a:r>
          <a:r>
            <a:rPr lang="en-GB" sz="1100" b="1" baseline="0"/>
            <a:t> figures for year 1 (column L) represent a full year's DD income, which will be more than the amount actually received in the year of recruitment, conversion or upgrade, so this figure does NOT represent the amount that will actually be received by the charity during a specific financial year</a:t>
          </a:r>
          <a:r>
            <a:rPr lang="en-GB" sz="1100" baseline="0"/>
            <a:t>. DD income figures (both 1 and </a:t>
          </a:r>
          <a:r>
            <a:rPr lang="en-GB" sz="1100"/>
            <a:t>4 year) also doesn’t include allowance for attrition or costs beyond the original activity.</a:t>
          </a:r>
        </a:p>
        <a:p>
          <a:r>
            <a:rPr lang="en-GB" sz="1100"/>
            <a:t>- *Legacy results include cash gifts only - they do not include value of any legacy pledges. A critical point, as the average value of one residuary legacy is around £60,000. We've seen legacy programmes like these multiply the number of legacy pledges (and therefore potential legacy income) to a charity per year by a factor of 8. </a:t>
          </a:r>
        </a:p>
        <a:p>
          <a:r>
            <a:rPr lang="en-GB" sz="1100"/>
            <a:t>- Certain cost estimates include an allowance for ChangeStar to develop the materials.  </a:t>
          </a:r>
          <a:r>
            <a:rPr lang="en-GB" sz="1100">
              <a:solidFill>
                <a:schemeClr val="dk1"/>
              </a:solidFill>
              <a:effectLst/>
              <a:latin typeface="+mn-lt"/>
              <a:ea typeface="+mn-ea"/>
              <a:cs typeface="+mn-cs"/>
            </a:rPr>
            <a:t>Cost estimates do not constitute quotes. Any</a:t>
          </a:r>
          <a:r>
            <a:rPr lang="en-GB" sz="1100" baseline="0">
              <a:solidFill>
                <a:schemeClr val="dk1"/>
              </a:solidFill>
              <a:effectLst/>
              <a:latin typeface="+mn-lt"/>
              <a:ea typeface="+mn-ea"/>
              <a:cs typeface="+mn-cs"/>
            </a:rPr>
            <a:t> a</a:t>
          </a:r>
          <a:r>
            <a:rPr lang="en-GB" sz="1100">
              <a:solidFill>
                <a:schemeClr val="dk1"/>
              </a:solidFill>
              <a:effectLst/>
              <a:latin typeface="+mn-lt"/>
              <a:ea typeface="+mn-ea"/>
              <a:cs typeface="+mn-cs"/>
            </a:rPr>
            <a:t>gency costs do not include VAT, which will need to be added. </a:t>
          </a:r>
          <a:r>
            <a:rPr lang="en-GB" sz="1100"/>
            <a:t>We have limited our proposed input to those activities we could add the greatest value to. We can of course reduce our proposed involvement, and this will reduce both costs and likely expected income. </a:t>
          </a:r>
        </a:p>
        <a:p>
          <a:r>
            <a:rPr lang="en-GB" sz="1100"/>
            <a:t>- </a:t>
          </a:r>
          <a:r>
            <a:rPr lang="en-GB" sz="1100">
              <a:solidFill>
                <a:schemeClr val="accent1"/>
              </a:solidFill>
            </a:rPr>
            <a:t>Calculations in</a:t>
          </a:r>
          <a:r>
            <a:rPr lang="en-GB" sz="1100" baseline="0">
              <a:solidFill>
                <a:schemeClr val="accent1"/>
              </a:solidFill>
            </a:rPr>
            <a:t> blue font need to be checked and updated manually whenever other tabs on this spreadsheet are amended due to the limited functionality of this spreadsheet program in linking to other tabs.</a:t>
          </a:r>
          <a:endParaRPr lang="en-GB" sz="1100">
            <a:solidFill>
              <a:schemeClr val="accent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121920</xdr:colOff>
      <xdr:row>1</xdr:row>
      <xdr:rowOff>45720</xdr:rowOff>
    </xdr:from>
    <xdr:to>
      <xdr:col>0</xdr:col>
      <xdr:colOff>2727960</xdr:colOff>
      <xdr:row>5</xdr:row>
      <xdr:rowOff>144780</xdr:rowOff>
    </xdr:to>
    <xdr:pic>
      <xdr:nvPicPr>
        <xdr:cNvPr id="2" name="Picture 3" descr="cs_logo_strapline.png">
          <a:extLst>
            <a:ext uri="{FF2B5EF4-FFF2-40B4-BE49-F238E27FC236}">
              <a16:creationId xmlns:a16="http://schemas.microsoft.com/office/drawing/2014/main" id="{15AF923A-8C5C-4179-8EB7-37868D00A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228600"/>
          <a:ext cx="26060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xdr:colOff>
      <xdr:row>46</xdr:row>
      <xdr:rowOff>76200</xdr:rowOff>
    </xdr:from>
    <xdr:to>
      <xdr:col>18</xdr:col>
      <xdr:colOff>36194</xdr:colOff>
      <xdr:row>63</xdr:row>
      <xdr:rowOff>112395</xdr:rowOff>
    </xdr:to>
    <xdr:sp macro="" textlink="">
      <xdr:nvSpPr>
        <xdr:cNvPr id="3" name="TextBox 2">
          <a:extLst>
            <a:ext uri="{FF2B5EF4-FFF2-40B4-BE49-F238E27FC236}">
              <a16:creationId xmlns:a16="http://schemas.microsoft.com/office/drawing/2014/main" id="{94645647-AD7B-42DE-A15B-621CEFC20468}"/>
            </a:ext>
          </a:extLst>
        </xdr:cNvPr>
        <xdr:cNvSpPr txBox="1"/>
      </xdr:nvSpPr>
      <xdr:spPr>
        <a:xfrm>
          <a:off x="7620" y="9006840"/>
          <a:ext cx="22499954" cy="3373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The figures in the tables above are simply illustrative estimates at this stage, as we have little previous performance data to base our estimates on and have not planned the individual activities in any detail.</a:t>
          </a:r>
        </a:p>
        <a:p>
          <a:r>
            <a:rPr lang="en-GB" sz="1100"/>
            <a:t>- The aim of these figures is to show the cost and associated direct income each year (except from legacies* ) from investing in further key fundraising activities to individual contacts. It therefore does not show full fundraising or individual giving budgets, and excludes a range of communications to supporters and members, such as newsletters.</a:t>
          </a:r>
        </a:p>
        <a:p>
          <a:r>
            <a:rPr lang="en-GB" sz="1100"/>
            <a:t>- The figures do not include income from any source outside the specific activities above - for example, any spontaneous cash donations,</a:t>
          </a:r>
          <a:r>
            <a:rPr lang="en-GB" sz="1100" baseline="0"/>
            <a:t> legacy income or</a:t>
          </a:r>
          <a:r>
            <a:rPr lang="en-GB" sz="1100"/>
            <a:t> income received from high value donors.</a:t>
          </a:r>
        </a:p>
        <a:p>
          <a:r>
            <a:rPr lang="en-GB" sz="1100"/>
            <a:t>- The figures do not include any staff or volunteer costs or expenses - so, for example, they assume that emails are 'free' to produce.</a:t>
          </a:r>
        </a:p>
        <a:p>
          <a:r>
            <a:rPr lang="en-GB" sz="1100"/>
            <a:t>- It is difficult to show the full ongoing, year-on-year costs and income associated with all supporters recruited or upgraded each year without changing the format of these figures. To help you get a sense of the ongoing return you'll be getting from this IG activity in later years however, we have provided a line below each year’s figures (except for year 1) to show the ongoing regular giving income received from supporters recruited,</a:t>
          </a:r>
          <a:r>
            <a:rPr lang="en-GB" sz="1100" baseline="0"/>
            <a:t> converted </a:t>
          </a:r>
          <a:r>
            <a:rPr lang="en-GB" sz="1100"/>
            <a:t>or upgraded in previous years' activity from this plan, with a 10% annual attrition rate built in. This will be in addition to the income gained from these</a:t>
          </a:r>
          <a:r>
            <a:rPr lang="en-GB" sz="1100" baseline="0"/>
            <a:t> contacts in other appeals - such as cash appeals</a:t>
          </a:r>
          <a:r>
            <a:rPr lang="en-GB" sz="1100"/>
            <a:t>. Note that we have NOT included all associated costs of communicating with these contacts on an ongoing basis.</a:t>
          </a:r>
        </a:p>
        <a:p>
          <a:r>
            <a:rPr lang="en-GB" sz="1100"/>
            <a:t>- The figures also aim to provide an outline of other significant costs</a:t>
          </a:r>
          <a:r>
            <a:rPr lang="en-GB" sz="1100" baseline="0"/>
            <a:t> in communications that </a:t>
          </a:r>
          <a:r>
            <a:rPr lang="en-GB" sz="1100"/>
            <a:t>we have recommended in the strategy document, even if they do not bring a directly attributable income - such as the development of a new welcome pack for regular givers. It does NOT include expenses such as a new CRM system that are beyond</a:t>
          </a:r>
          <a:r>
            <a:rPr lang="en-GB" sz="1100" baseline="0"/>
            <a:t> communications activities</a:t>
          </a:r>
          <a:r>
            <a:rPr lang="en-GB" sz="1100"/>
            <a:t>.</a:t>
          </a:r>
        </a:p>
        <a:p>
          <a:r>
            <a:rPr lang="en-GB" sz="1100"/>
            <a:t>- Costs and income may well vary from those outlined above.  </a:t>
          </a:r>
        </a:p>
        <a:p>
          <a:r>
            <a:rPr lang="en-GB" sz="1100"/>
            <a:t>- Costs, mailing volumes and results for each activity are very rough - in all cases they have been estimated, so</a:t>
          </a:r>
          <a:r>
            <a:rPr lang="en-GB" sz="1100" baseline="0"/>
            <a:t> you </a:t>
          </a:r>
          <a:r>
            <a:rPr lang="en-GB" sz="1100"/>
            <a:t>should check them a) against your own figures after receiving this chart; and b) check costs with suppliers before embarking on any activity. </a:t>
          </a:r>
        </a:p>
        <a:p>
          <a:r>
            <a:rPr lang="en-GB" sz="1100"/>
            <a:t>- The figures therefore include neither the full cost nor the full income from supporter communication activity. For example, income from existing contact points is simply the estimated ADDITIONAL income that could be received by investing further in this area.</a:t>
          </a:r>
        </a:p>
        <a:p>
          <a:r>
            <a:rPr lang="en-GB" sz="1100"/>
            <a:t>-</a:t>
          </a:r>
          <a:r>
            <a:rPr lang="en-GB" sz="1100" baseline="0"/>
            <a:t> </a:t>
          </a:r>
          <a:r>
            <a:rPr lang="en-GB" sz="1100"/>
            <a:t>The figures assume we will aim to make a regular giving ask for all touch points initially.</a:t>
          </a:r>
        </a:p>
        <a:p>
          <a:r>
            <a:rPr lang="en-GB" sz="1100"/>
            <a:t>- DD income figures (and 1 year and 4 year income projections) for DD upgrade campaigns refers to the additional DD income generated by the campaign above the existing DD value - it doesn't include the value of the existing DD.  </a:t>
          </a:r>
        </a:p>
        <a:p>
          <a:r>
            <a:rPr lang="en-GB" sz="1100"/>
            <a:t>- </a:t>
          </a:r>
          <a:r>
            <a:rPr lang="en-GB" sz="1100" b="1"/>
            <a:t>DD income</a:t>
          </a:r>
          <a:r>
            <a:rPr lang="en-GB" sz="1100" b="1" baseline="0"/>
            <a:t> figures for year 1 (column L) represent a full year's DD income, which will be more than the amount actually received in the year of recruitment, conversion or upgrade, so this figure does NOT represent the amount that will actually be received by the charity during a specific financial year</a:t>
          </a:r>
          <a:r>
            <a:rPr lang="en-GB" sz="1100" baseline="0"/>
            <a:t>. DD income figures (both 1 and </a:t>
          </a:r>
          <a:r>
            <a:rPr lang="en-GB" sz="1100"/>
            <a:t>4 year) also doesn’t include allowance for attrition or costs beyond the original activity.</a:t>
          </a:r>
        </a:p>
        <a:p>
          <a:r>
            <a:rPr lang="en-GB" sz="1100"/>
            <a:t>- *Legacy results include cash gifts only - they do not include value of any legacy pledges. A critical point, as the average value of one residuary legacy is around £60,000. We've seen legacy programmes like these multiply the number of legacy pledges (and therefore potential legacy income) to a charity per year by a factor of 8. </a:t>
          </a:r>
        </a:p>
        <a:p>
          <a:r>
            <a:rPr lang="en-GB" sz="1100"/>
            <a:t>- Certain cost estimates include an allowance for ChangeStar to develop the materials.  </a:t>
          </a:r>
          <a:r>
            <a:rPr lang="en-GB" sz="1100">
              <a:solidFill>
                <a:schemeClr val="dk1"/>
              </a:solidFill>
              <a:effectLst/>
              <a:latin typeface="+mn-lt"/>
              <a:ea typeface="+mn-ea"/>
              <a:cs typeface="+mn-cs"/>
            </a:rPr>
            <a:t>Cost estimates do not constitute quotes. Any</a:t>
          </a:r>
          <a:r>
            <a:rPr lang="en-GB" sz="1100" baseline="0">
              <a:solidFill>
                <a:schemeClr val="dk1"/>
              </a:solidFill>
              <a:effectLst/>
              <a:latin typeface="+mn-lt"/>
              <a:ea typeface="+mn-ea"/>
              <a:cs typeface="+mn-cs"/>
            </a:rPr>
            <a:t> a</a:t>
          </a:r>
          <a:r>
            <a:rPr lang="en-GB" sz="1100">
              <a:solidFill>
                <a:schemeClr val="dk1"/>
              </a:solidFill>
              <a:effectLst/>
              <a:latin typeface="+mn-lt"/>
              <a:ea typeface="+mn-ea"/>
              <a:cs typeface="+mn-cs"/>
            </a:rPr>
            <a:t>gency costs do not include VAT, which will need to be added. </a:t>
          </a:r>
          <a:r>
            <a:rPr lang="en-GB" sz="1100"/>
            <a:t>We have limited our proposed input to those activities we could add the greatest value to. We can of course reduce our proposed involvement, and this will reduce both costs and likely expected income. </a:t>
          </a:r>
        </a:p>
        <a:p>
          <a:r>
            <a:rPr lang="en-GB" sz="1100"/>
            <a:t>- </a:t>
          </a:r>
          <a:r>
            <a:rPr lang="en-GB" sz="1100">
              <a:solidFill>
                <a:schemeClr val="accent1"/>
              </a:solidFill>
            </a:rPr>
            <a:t>Calculations in</a:t>
          </a:r>
          <a:r>
            <a:rPr lang="en-GB" sz="1100" baseline="0">
              <a:solidFill>
                <a:schemeClr val="accent1"/>
              </a:solidFill>
            </a:rPr>
            <a:t> blue font need to be checked and updated manually whenever other tabs on this spreadsheet are amended due to the limited functionality of this spreadsheet program in linking to other tabs.</a:t>
          </a:r>
          <a:endParaRPr lang="en-GB" sz="1100">
            <a:solidFill>
              <a:schemeClr val="accent1"/>
            </a:solidFill>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FB7B-D5F0-4F14-A70B-167AD7DCB8F4}">
  <sheetPr>
    <pageSetUpPr fitToPage="1"/>
  </sheetPr>
  <dimension ref="A5:T67"/>
  <sheetViews>
    <sheetView tabSelected="1" topLeftCell="A25" workbookViewId="0">
      <selection activeCell="F43" sqref="F43"/>
    </sheetView>
  </sheetViews>
  <sheetFormatPr defaultColWidth="8.6640625" defaultRowHeight="14.25" x14ac:dyDescent="0.45"/>
  <cols>
    <col min="1" max="1" width="61" customWidth="1"/>
    <col min="2" max="2" width="11.1328125" customWidth="1"/>
    <col min="3" max="3" width="10.6640625" customWidth="1"/>
    <col min="4" max="4" width="11" customWidth="1"/>
    <col min="5" max="5" width="12.46484375" style="3" customWidth="1"/>
    <col min="6" max="6" width="8.86328125" customWidth="1"/>
    <col min="7" max="7" width="9.1328125" style="1" customWidth="1"/>
    <col min="8" max="8" width="11.46484375" customWidth="1"/>
    <col min="9" max="9" width="13.6640625" style="2" customWidth="1"/>
    <col min="10" max="10" width="9.1328125" style="2" customWidth="1"/>
    <col min="11" max="11" width="8.1328125" style="2" customWidth="1"/>
    <col min="12" max="12" width="10.1328125" style="2" customWidth="1"/>
    <col min="13" max="13" width="16.46484375" style="2" customWidth="1"/>
    <col min="14" max="14" width="15" style="2" customWidth="1"/>
    <col min="15" max="15" width="13" style="2" customWidth="1"/>
    <col min="16" max="16" width="13.53125" customWidth="1"/>
    <col min="17" max="17" width="15.6640625" customWidth="1"/>
    <col min="18" max="18" width="10.46484375" customWidth="1"/>
    <col min="257" max="257" width="92.1328125" customWidth="1"/>
    <col min="258" max="258" width="13.53125" customWidth="1"/>
    <col min="259" max="259" width="14.6640625" customWidth="1"/>
    <col min="260" max="260" width="11" customWidth="1"/>
    <col min="261" max="261" width="17.33203125" customWidth="1"/>
    <col min="262" max="262" width="12.6640625" customWidth="1"/>
    <col min="263" max="263" width="9.1328125" customWidth="1"/>
    <col min="264" max="264" width="11.46484375" customWidth="1"/>
    <col min="265" max="265" width="16.46484375" customWidth="1"/>
    <col min="266" max="266" width="9.1328125" customWidth="1"/>
    <col min="267" max="267" width="8.1328125" customWidth="1"/>
    <col min="268" max="269" width="16.46484375" customWidth="1"/>
    <col min="270" max="270" width="15" customWidth="1"/>
    <col min="271" max="271" width="18.6640625" customWidth="1"/>
    <col min="272" max="272" width="16" customWidth="1"/>
    <col min="273" max="273" width="15.6640625" customWidth="1"/>
    <col min="274" max="274" width="10.46484375" customWidth="1"/>
    <col min="513" max="513" width="92.1328125" customWidth="1"/>
    <col min="514" max="514" width="13.53125" customWidth="1"/>
    <col min="515" max="515" width="14.6640625" customWidth="1"/>
    <col min="516" max="516" width="11" customWidth="1"/>
    <col min="517" max="517" width="17.33203125" customWidth="1"/>
    <col min="518" max="518" width="12.6640625" customWidth="1"/>
    <col min="519" max="519" width="9.1328125" customWidth="1"/>
    <col min="520" max="520" width="11.46484375" customWidth="1"/>
    <col min="521" max="521" width="16.46484375" customWidth="1"/>
    <col min="522" max="522" width="9.1328125" customWidth="1"/>
    <col min="523" max="523" width="8.1328125" customWidth="1"/>
    <col min="524" max="525" width="16.46484375" customWidth="1"/>
    <col min="526" max="526" width="15" customWidth="1"/>
    <col min="527" max="527" width="18.6640625" customWidth="1"/>
    <col min="528" max="528" width="16" customWidth="1"/>
    <col min="529" max="529" width="15.6640625" customWidth="1"/>
    <col min="530" max="530" width="10.46484375" customWidth="1"/>
    <col min="769" max="769" width="92.1328125" customWidth="1"/>
    <col min="770" max="770" width="13.53125" customWidth="1"/>
    <col min="771" max="771" width="14.6640625" customWidth="1"/>
    <col min="772" max="772" width="11" customWidth="1"/>
    <col min="773" max="773" width="17.33203125" customWidth="1"/>
    <col min="774" max="774" width="12.6640625" customWidth="1"/>
    <col min="775" max="775" width="9.1328125" customWidth="1"/>
    <col min="776" max="776" width="11.46484375" customWidth="1"/>
    <col min="777" max="777" width="16.46484375" customWidth="1"/>
    <col min="778" max="778" width="9.1328125" customWidth="1"/>
    <col min="779" max="779" width="8.1328125" customWidth="1"/>
    <col min="780" max="781" width="16.46484375" customWidth="1"/>
    <col min="782" max="782" width="15" customWidth="1"/>
    <col min="783" max="783" width="18.6640625" customWidth="1"/>
    <col min="784" max="784" width="16" customWidth="1"/>
    <col min="785" max="785" width="15.6640625" customWidth="1"/>
    <col min="786" max="786" width="10.46484375" customWidth="1"/>
    <col min="1025" max="1025" width="92.1328125" customWidth="1"/>
    <col min="1026" max="1026" width="13.53125" customWidth="1"/>
    <col min="1027" max="1027" width="14.6640625" customWidth="1"/>
    <col min="1028" max="1028" width="11" customWidth="1"/>
    <col min="1029" max="1029" width="17.33203125" customWidth="1"/>
    <col min="1030" max="1030" width="12.6640625" customWidth="1"/>
    <col min="1031" max="1031" width="9.1328125" customWidth="1"/>
    <col min="1032" max="1032" width="11.46484375" customWidth="1"/>
    <col min="1033" max="1033" width="16.46484375" customWidth="1"/>
    <col min="1034" max="1034" width="9.1328125" customWidth="1"/>
    <col min="1035" max="1035" width="8.1328125" customWidth="1"/>
    <col min="1036" max="1037" width="16.46484375" customWidth="1"/>
    <col min="1038" max="1038" width="15" customWidth="1"/>
    <col min="1039" max="1039" width="18.6640625" customWidth="1"/>
    <col min="1040" max="1040" width="16" customWidth="1"/>
    <col min="1041" max="1041" width="15.6640625" customWidth="1"/>
    <col min="1042" max="1042" width="10.46484375" customWidth="1"/>
    <col min="1281" max="1281" width="92.1328125" customWidth="1"/>
    <col min="1282" max="1282" width="13.53125" customWidth="1"/>
    <col min="1283" max="1283" width="14.6640625" customWidth="1"/>
    <col min="1284" max="1284" width="11" customWidth="1"/>
    <col min="1285" max="1285" width="17.33203125" customWidth="1"/>
    <col min="1286" max="1286" width="12.6640625" customWidth="1"/>
    <col min="1287" max="1287" width="9.1328125" customWidth="1"/>
    <col min="1288" max="1288" width="11.46484375" customWidth="1"/>
    <col min="1289" max="1289" width="16.46484375" customWidth="1"/>
    <col min="1290" max="1290" width="9.1328125" customWidth="1"/>
    <col min="1291" max="1291" width="8.1328125" customWidth="1"/>
    <col min="1292" max="1293" width="16.46484375" customWidth="1"/>
    <col min="1294" max="1294" width="15" customWidth="1"/>
    <col min="1295" max="1295" width="18.6640625" customWidth="1"/>
    <col min="1296" max="1296" width="16" customWidth="1"/>
    <col min="1297" max="1297" width="15.6640625" customWidth="1"/>
    <col min="1298" max="1298" width="10.46484375" customWidth="1"/>
    <col min="1537" max="1537" width="92.1328125" customWidth="1"/>
    <col min="1538" max="1538" width="13.53125" customWidth="1"/>
    <col min="1539" max="1539" width="14.6640625" customWidth="1"/>
    <col min="1540" max="1540" width="11" customWidth="1"/>
    <col min="1541" max="1541" width="17.33203125" customWidth="1"/>
    <col min="1542" max="1542" width="12.6640625" customWidth="1"/>
    <col min="1543" max="1543" width="9.1328125" customWidth="1"/>
    <col min="1544" max="1544" width="11.46484375" customWidth="1"/>
    <col min="1545" max="1545" width="16.46484375" customWidth="1"/>
    <col min="1546" max="1546" width="9.1328125" customWidth="1"/>
    <col min="1547" max="1547" width="8.1328125" customWidth="1"/>
    <col min="1548" max="1549" width="16.46484375" customWidth="1"/>
    <col min="1550" max="1550" width="15" customWidth="1"/>
    <col min="1551" max="1551" width="18.6640625" customWidth="1"/>
    <col min="1552" max="1552" width="16" customWidth="1"/>
    <col min="1553" max="1553" width="15.6640625" customWidth="1"/>
    <col min="1554" max="1554" width="10.46484375" customWidth="1"/>
    <col min="1793" max="1793" width="92.1328125" customWidth="1"/>
    <col min="1794" max="1794" width="13.53125" customWidth="1"/>
    <col min="1795" max="1795" width="14.6640625" customWidth="1"/>
    <col min="1796" max="1796" width="11" customWidth="1"/>
    <col min="1797" max="1797" width="17.33203125" customWidth="1"/>
    <col min="1798" max="1798" width="12.6640625" customWidth="1"/>
    <col min="1799" max="1799" width="9.1328125" customWidth="1"/>
    <col min="1800" max="1800" width="11.46484375" customWidth="1"/>
    <col min="1801" max="1801" width="16.46484375" customWidth="1"/>
    <col min="1802" max="1802" width="9.1328125" customWidth="1"/>
    <col min="1803" max="1803" width="8.1328125" customWidth="1"/>
    <col min="1804" max="1805" width="16.46484375" customWidth="1"/>
    <col min="1806" max="1806" width="15" customWidth="1"/>
    <col min="1807" max="1807" width="18.6640625" customWidth="1"/>
    <col min="1808" max="1808" width="16" customWidth="1"/>
    <col min="1809" max="1809" width="15.6640625" customWidth="1"/>
    <col min="1810" max="1810" width="10.46484375" customWidth="1"/>
    <col min="2049" max="2049" width="92.1328125" customWidth="1"/>
    <col min="2050" max="2050" width="13.53125" customWidth="1"/>
    <col min="2051" max="2051" width="14.6640625" customWidth="1"/>
    <col min="2052" max="2052" width="11" customWidth="1"/>
    <col min="2053" max="2053" width="17.33203125" customWidth="1"/>
    <col min="2054" max="2054" width="12.6640625" customWidth="1"/>
    <col min="2055" max="2055" width="9.1328125" customWidth="1"/>
    <col min="2056" max="2056" width="11.46484375" customWidth="1"/>
    <col min="2057" max="2057" width="16.46484375" customWidth="1"/>
    <col min="2058" max="2058" width="9.1328125" customWidth="1"/>
    <col min="2059" max="2059" width="8.1328125" customWidth="1"/>
    <col min="2060" max="2061" width="16.46484375" customWidth="1"/>
    <col min="2062" max="2062" width="15" customWidth="1"/>
    <col min="2063" max="2063" width="18.6640625" customWidth="1"/>
    <col min="2064" max="2064" width="16" customWidth="1"/>
    <col min="2065" max="2065" width="15.6640625" customWidth="1"/>
    <col min="2066" max="2066" width="10.46484375" customWidth="1"/>
    <col min="2305" max="2305" width="92.1328125" customWidth="1"/>
    <col min="2306" max="2306" width="13.53125" customWidth="1"/>
    <col min="2307" max="2307" width="14.6640625" customWidth="1"/>
    <col min="2308" max="2308" width="11" customWidth="1"/>
    <col min="2309" max="2309" width="17.33203125" customWidth="1"/>
    <col min="2310" max="2310" width="12.6640625" customWidth="1"/>
    <col min="2311" max="2311" width="9.1328125" customWidth="1"/>
    <col min="2312" max="2312" width="11.46484375" customWidth="1"/>
    <col min="2313" max="2313" width="16.46484375" customWidth="1"/>
    <col min="2314" max="2314" width="9.1328125" customWidth="1"/>
    <col min="2315" max="2315" width="8.1328125" customWidth="1"/>
    <col min="2316" max="2317" width="16.46484375" customWidth="1"/>
    <col min="2318" max="2318" width="15" customWidth="1"/>
    <col min="2319" max="2319" width="18.6640625" customWidth="1"/>
    <col min="2320" max="2320" width="16" customWidth="1"/>
    <col min="2321" max="2321" width="15.6640625" customWidth="1"/>
    <col min="2322" max="2322" width="10.46484375" customWidth="1"/>
    <col min="2561" max="2561" width="92.1328125" customWidth="1"/>
    <col min="2562" max="2562" width="13.53125" customWidth="1"/>
    <col min="2563" max="2563" width="14.6640625" customWidth="1"/>
    <col min="2564" max="2564" width="11" customWidth="1"/>
    <col min="2565" max="2565" width="17.33203125" customWidth="1"/>
    <col min="2566" max="2566" width="12.6640625" customWidth="1"/>
    <col min="2567" max="2567" width="9.1328125" customWidth="1"/>
    <col min="2568" max="2568" width="11.46484375" customWidth="1"/>
    <col min="2569" max="2569" width="16.46484375" customWidth="1"/>
    <col min="2570" max="2570" width="9.1328125" customWidth="1"/>
    <col min="2571" max="2571" width="8.1328125" customWidth="1"/>
    <col min="2572" max="2573" width="16.46484375" customWidth="1"/>
    <col min="2574" max="2574" width="15" customWidth="1"/>
    <col min="2575" max="2575" width="18.6640625" customWidth="1"/>
    <col min="2576" max="2576" width="16" customWidth="1"/>
    <col min="2577" max="2577" width="15.6640625" customWidth="1"/>
    <col min="2578" max="2578" width="10.46484375" customWidth="1"/>
    <col min="2817" max="2817" width="92.1328125" customWidth="1"/>
    <col min="2818" max="2818" width="13.53125" customWidth="1"/>
    <col min="2819" max="2819" width="14.6640625" customWidth="1"/>
    <col min="2820" max="2820" width="11" customWidth="1"/>
    <col min="2821" max="2821" width="17.33203125" customWidth="1"/>
    <col min="2822" max="2822" width="12.6640625" customWidth="1"/>
    <col min="2823" max="2823" width="9.1328125" customWidth="1"/>
    <col min="2824" max="2824" width="11.46484375" customWidth="1"/>
    <col min="2825" max="2825" width="16.46484375" customWidth="1"/>
    <col min="2826" max="2826" width="9.1328125" customWidth="1"/>
    <col min="2827" max="2827" width="8.1328125" customWidth="1"/>
    <col min="2828" max="2829" width="16.46484375" customWidth="1"/>
    <col min="2830" max="2830" width="15" customWidth="1"/>
    <col min="2831" max="2831" width="18.6640625" customWidth="1"/>
    <col min="2832" max="2832" width="16" customWidth="1"/>
    <col min="2833" max="2833" width="15.6640625" customWidth="1"/>
    <col min="2834" max="2834" width="10.46484375" customWidth="1"/>
    <col min="3073" max="3073" width="92.1328125" customWidth="1"/>
    <col min="3074" max="3074" width="13.53125" customWidth="1"/>
    <col min="3075" max="3075" width="14.6640625" customWidth="1"/>
    <col min="3076" max="3076" width="11" customWidth="1"/>
    <col min="3077" max="3077" width="17.33203125" customWidth="1"/>
    <col min="3078" max="3078" width="12.6640625" customWidth="1"/>
    <col min="3079" max="3079" width="9.1328125" customWidth="1"/>
    <col min="3080" max="3080" width="11.46484375" customWidth="1"/>
    <col min="3081" max="3081" width="16.46484375" customWidth="1"/>
    <col min="3082" max="3082" width="9.1328125" customWidth="1"/>
    <col min="3083" max="3083" width="8.1328125" customWidth="1"/>
    <col min="3084" max="3085" width="16.46484375" customWidth="1"/>
    <col min="3086" max="3086" width="15" customWidth="1"/>
    <col min="3087" max="3087" width="18.6640625" customWidth="1"/>
    <col min="3088" max="3088" width="16" customWidth="1"/>
    <col min="3089" max="3089" width="15.6640625" customWidth="1"/>
    <col min="3090" max="3090" width="10.46484375" customWidth="1"/>
    <col min="3329" max="3329" width="92.1328125" customWidth="1"/>
    <col min="3330" max="3330" width="13.53125" customWidth="1"/>
    <col min="3331" max="3331" width="14.6640625" customWidth="1"/>
    <col min="3332" max="3332" width="11" customWidth="1"/>
    <col min="3333" max="3333" width="17.33203125" customWidth="1"/>
    <col min="3334" max="3334" width="12.6640625" customWidth="1"/>
    <col min="3335" max="3335" width="9.1328125" customWidth="1"/>
    <col min="3336" max="3336" width="11.46484375" customWidth="1"/>
    <col min="3337" max="3337" width="16.46484375" customWidth="1"/>
    <col min="3338" max="3338" width="9.1328125" customWidth="1"/>
    <col min="3339" max="3339" width="8.1328125" customWidth="1"/>
    <col min="3340" max="3341" width="16.46484375" customWidth="1"/>
    <col min="3342" max="3342" width="15" customWidth="1"/>
    <col min="3343" max="3343" width="18.6640625" customWidth="1"/>
    <col min="3344" max="3344" width="16" customWidth="1"/>
    <col min="3345" max="3345" width="15.6640625" customWidth="1"/>
    <col min="3346" max="3346" width="10.46484375" customWidth="1"/>
    <col min="3585" max="3585" width="92.1328125" customWidth="1"/>
    <col min="3586" max="3586" width="13.53125" customWidth="1"/>
    <col min="3587" max="3587" width="14.6640625" customWidth="1"/>
    <col min="3588" max="3588" width="11" customWidth="1"/>
    <col min="3589" max="3589" width="17.33203125" customWidth="1"/>
    <col min="3590" max="3590" width="12.6640625" customWidth="1"/>
    <col min="3591" max="3591" width="9.1328125" customWidth="1"/>
    <col min="3592" max="3592" width="11.46484375" customWidth="1"/>
    <col min="3593" max="3593" width="16.46484375" customWidth="1"/>
    <col min="3594" max="3594" width="9.1328125" customWidth="1"/>
    <col min="3595" max="3595" width="8.1328125" customWidth="1"/>
    <col min="3596" max="3597" width="16.46484375" customWidth="1"/>
    <col min="3598" max="3598" width="15" customWidth="1"/>
    <col min="3599" max="3599" width="18.6640625" customWidth="1"/>
    <col min="3600" max="3600" width="16" customWidth="1"/>
    <col min="3601" max="3601" width="15.6640625" customWidth="1"/>
    <col min="3602" max="3602" width="10.46484375" customWidth="1"/>
    <col min="3841" max="3841" width="92.1328125" customWidth="1"/>
    <col min="3842" max="3842" width="13.53125" customWidth="1"/>
    <col min="3843" max="3843" width="14.6640625" customWidth="1"/>
    <col min="3844" max="3844" width="11" customWidth="1"/>
    <col min="3845" max="3845" width="17.33203125" customWidth="1"/>
    <col min="3846" max="3846" width="12.6640625" customWidth="1"/>
    <col min="3847" max="3847" width="9.1328125" customWidth="1"/>
    <col min="3848" max="3848" width="11.46484375" customWidth="1"/>
    <col min="3849" max="3849" width="16.46484375" customWidth="1"/>
    <col min="3850" max="3850" width="9.1328125" customWidth="1"/>
    <col min="3851" max="3851" width="8.1328125" customWidth="1"/>
    <col min="3852" max="3853" width="16.46484375" customWidth="1"/>
    <col min="3854" max="3854" width="15" customWidth="1"/>
    <col min="3855" max="3855" width="18.6640625" customWidth="1"/>
    <col min="3856" max="3856" width="16" customWidth="1"/>
    <col min="3857" max="3857" width="15.6640625" customWidth="1"/>
    <col min="3858" max="3858" width="10.46484375" customWidth="1"/>
    <col min="4097" max="4097" width="92.1328125" customWidth="1"/>
    <col min="4098" max="4098" width="13.53125" customWidth="1"/>
    <col min="4099" max="4099" width="14.6640625" customWidth="1"/>
    <col min="4100" max="4100" width="11" customWidth="1"/>
    <col min="4101" max="4101" width="17.33203125" customWidth="1"/>
    <col min="4102" max="4102" width="12.6640625" customWidth="1"/>
    <col min="4103" max="4103" width="9.1328125" customWidth="1"/>
    <col min="4104" max="4104" width="11.46484375" customWidth="1"/>
    <col min="4105" max="4105" width="16.46484375" customWidth="1"/>
    <col min="4106" max="4106" width="9.1328125" customWidth="1"/>
    <col min="4107" max="4107" width="8.1328125" customWidth="1"/>
    <col min="4108" max="4109" width="16.46484375" customWidth="1"/>
    <col min="4110" max="4110" width="15" customWidth="1"/>
    <col min="4111" max="4111" width="18.6640625" customWidth="1"/>
    <col min="4112" max="4112" width="16" customWidth="1"/>
    <col min="4113" max="4113" width="15.6640625" customWidth="1"/>
    <col min="4114" max="4114" width="10.46484375" customWidth="1"/>
    <col min="4353" max="4353" width="92.1328125" customWidth="1"/>
    <col min="4354" max="4354" width="13.53125" customWidth="1"/>
    <col min="4355" max="4355" width="14.6640625" customWidth="1"/>
    <col min="4356" max="4356" width="11" customWidth="1"/>
    <col min="4357" max="4357" width="17.33203125" customWidth="1"/>
    <col min="4358" max="4358" width="12.6640625" customWidth="1"/>
    <col min="4359" max="4359" width="9.1328125" customWidth="1"/>
    <col min="4360" max="4360" width="11.46484375" customWidth="1"/>
    <col min="4361" max="4361" width="16.46484375" customWidth="1"/>
    <col min="4362" max="4362" width="9.1328125" customWidth="1"/>
    <col min="4363" max="4363" width="8.1328125" customWidth="1"/>
    <col min="4364" max="4365" width="16.46484375" customWidth="1"/>
    <col min="4366" max="4366" width="15" customWidth="1"/>
    <col min="4367" max="4367" width="18.6640625" customWidth="1"/>
    <col min="4368" max="4368" width="16" customWidth="1"/>
    <col min="4369" max="4369" width="15.6640625" customWidth="1"/>
    <col min="4370" max="4370" width="10.46484375" customWidth="1"/>
    <col min="4609" max="4609" width="92.1328125" customWidth="1"/>
    <col min="4610" max="4610" width="13.53125" customWidth="1"/>
    <col min="4611" max="4611" width="14.6640625" customWidth="1"/>
    <col min="4612" max="4612" width="11" customWidth="1"/>
    <col min="4613" max="4613" width="17.33203125" customWidth="1"/>
    <col min="4614" max="4614" width="12.6640625" customWidth="1"/>
    <col min="4615" max="4615" width="9.1328125" customWidth="1"/>
    <col min="4616" max="4616" width="11.46484375" customWidth="1"/>
    <col min="4617" max="4617" width="16.46484375" customWidth="1"/>
    <col min="4618" max="4618" width="9.1328125" customWidth="1"/>
    <col min="4619" max="4619" width="8.1328125" customWidth="1"/>
    <col min="4620" max="4621" width="16.46484375" customWidth="1"/>
    <col min="4622" max="4622" width="15" customWidth="1"/>
    <col min="4623" max="4623" width="18.6640625" customWidth="1"/>
    <col min="4624" max="4624" width="16" customWidth="1"/>
    <col min="4625" max="4625" width="15.6640625" customWidth="1"/>
    <col min="4626" max="4626" width="10.46484375" customWidth="1"/>
    <col min="4865" max="4865" width="92.1328125" customWidth="1"/>
    <col min="4866" max="4866" width="13.53125" customWidth="1"/>
    <col min="4867" max="4867" width="14.6640625" customWidth="1"/>
    <col min="4868" max="4868" width="11" customWidth="1"/>
    <col min="4869" max="4869" width="17.33203125" customWidth="1"/>
    <col min="4870" max="4870" width="12.6640625" customWidth="1"/>
    <col min="4871" max="4871" width="9.1328125" customWidth="1"/>
    <col min="4872" max="4872" width="11.46484375" customWidth="1"/>
    <col min="4873" max="4873" width="16.46484375" customWidth="1"/>
    <col min="4874" max="4874" width="9.1328125" customWidth="1"/>
    <col min="4875" max="4875" width="8.1328125" customWidth="1"/>
    <col min="4876" max="4877" width="16.46484375" customWidth="1"/>
    <col min="4878" max="4878" width="15" customWidth="1"/>
    <col min="4879" max="4879" width="18.6640625" customWidth="1"/>
    <col min="4880" max="4880" width="16" customWidth="1"/>
    <col min="4881" max="4881" width="15.6640625" customWidth="1"/>
    <col min="4882" max="4882" width="10.46484375" customWidth="1"/>
    <col min="5121" max="5121" width="92.1328125" customWidth="1"/>
    <col min="5122" max="5122" width="13.53125" customWidth="1"/>
    <col min="5123" max="5123" width="14.6640625" customWidth="1"/>
    <col min="5124" max="5124" width="11" customWidth="1"/>
    <col min="5125" max="5125" width="17.33203125" customWidth="1"/>
    <col min="5126" max="5126" width="12.6640625" customWidth="1"/>
    <col min="5127" max="5127" width="9.1328125" customWidth="1"/>
    <col min="5128" max="5128" width="11.46484375" customWidth="1"/>
    <col min="5129" max="5129" width="16.46484375" customWidth="1"/>
    <col min="5130" max="5130" width="9.1328125" customWidth="1"/>
    <col min="5131" max="5131" width="8.1328125" customWidth="1"/>
    <col min="5132" max="5133" width="16.46484375" customWidth="1"/>
    <col min="5134" max="5134" width="15" customWidth="1"/>
    <col min="5135" max="5135" width="18.6640625" customWidth="1"/>
    <col min="5136" max="5136" width="16" customWidth="1"/>
    <col min="5137" max="5137" width="15.6640625" customWidth="1"/>
    <col min="5138" max="5138" width="10.46484375" customWidth="1"/>
    <col min="5377" max="5377" width="92.1328125" customWidth="1"/>
    <col min="5378" max="5378" width="13.53125" customWidth="1"/>
    <col min="5379" max="5379" width="14.6640625" customWidth="1"/>
    <col min="5380" max="5380" width="11" customWidth="1"/>
    <col min="5381" max="5381" width="17.33203125" customWidth="1"/>
    <col min="5382" max="5382" width="12.6640625" customWidth="1"/>
    <col min="5383" max="5383" width="9.1328125" customWidth="1"/>
    <col min="5384" max="5384" width="11.46484375" customWidth="1"/>
    <col min="5385" max="5385" width="16.46484375" customWidth="1"/>
    <col min="5386" max="5386" width="9.1328125" customWidth="1"/>
    <col min="5387" max="5387" width="8.1328125" customWidth="1"/>
    <col min="5388" max="5389" width="16.46484375" customWidth="1"/>
    <col min="5390" max="5390" width="15" customWidth="1"/>
    <col min="5391" max="5391" width="18.6640625" customWidth="1"/>
    <col min="5392" max="5392" width="16" customWidth="1"/>
    <col min="5393" max="5393" width="15.6640625" customWidth="1"/>
    <col min="5394" max="5394" width="10.46484375" customWidth="1"/>
    <col min="5633" max="5633" width="92.1328125" customWidth="1"/>
    <col min="5634" max="5634" width="13.53125" customWidth="1"/>
    <col min="5635" max="5635" width="14.6640625" customWidth="1"/>
    <col min="5636" max="5636" width="11" customWidth="1"/>
    <col min="5637" max="5637" width="17.33203125" customWidth="1"/>
    <col min="5638" max="5638" width="12.6640625" customWidth="1"/>
    <col min="5639" max="5639" width="9.1328125" customWidth="1"/>
    <col min="5640" max="5640" width="11.46484375" customWidth="1"/>
    <col min="5641" max="5641" width="16.46484375" customWidth="1"/>
    <col min="5642" max="5642" width="9.1328125" customWidth="1"/>
    <col min="5643" max="5643" width="8.1328125" customWidth="1"/>
    <col min="5644" max="5645" width="16.46484375" customWidth="1"/>
    <col min="5646" max="5646" width="15" customWidth="1"/>
    <col min="5647" max="5647" width="18.6640625" customWidth="1"/>
    <col min="5648" max="5648" width="16" customWidth="1"/>
    <col min="5649" max="5649" width="15.6640625" customWidth="1"/>
    <col min="5650" max="5650" width="10.46484375" customWidth="1"/>
    <col min="5889" max="5889" width="92.1328125" customWidth="1"/>
    <col min="5890" max="5890" width="13.53125" customWidth="1"/>
    <col min="5891" max="5891" width="14.6640625" customWidth="1"/>
    <col min="5892" max="5892" width="11" customWidth="1"/>
    <col min="5893" max="5893" width="17.33203125" customWidth="1"/>
    <col min="5894" max="5894" width="12.6640625" customWidth="1"/>
    <col min="5895" max="5895" width="9.1328125" customWidth="1"/>
    <col min="5896" max="5896" width="11.46484375" customWidth="1"/>
    <col min="5897" max="5897" width="16.46484375" customWidth="1"/>
    <col min="5898" max="5898" width="9.1328125" customWidth="1"/>
    <col min="5899" max="5899" width="8.1328125" customWidth="1"/>
    <col min="5900" max="5901" width="16.46484375" customWidth="1"/>
    <col min="5902" max="5902" width="15" customWidth="1"/>
    <col min="5903" max="5903" width="18.6640625" customWidth="1"/>
    <col min="5904" max="5904" width="16" customWidth="1"/>
    <col min="5905" max="5905" width="15.6640625" customWidth="1"/>
    <col min="5906" max="5906" width="10.46484375" customWidth="1"/>
    <col min="6145" max="6145" width="92.1328125" customWidth="1"/>
    <col min="6146" max="6146" width="13.53125" customWidth="1"/>
    <col min="6147" max="6147" width="14.6640625" customWidth="1"/>
    <col min="6148" max="6148" width="11" customWidth="1"/>
    <col min="6149" max="6149" width="17.33203125" customWidth="1"/>
    <col min="6150" max="6150" width="12.6640625" customWidth="1"/>
    <col min="6151" max="6151" width="9.1328125" customWidth="1"/>
    <col min="6152" max="6152" width="11.46484375" customWidth="1"/>
    <col min="6153" max="6153" width="16.46484375" customWidth="1"/>
    <col min="6154" max="6154" width="9.1328125" customWidth="1"/>
    <col min="6155" max="6155" width="8.1328125" customWidth="1"/>
    <col min="6156" max="6157" width="16.46484375" customWidth="1"/>
    <col min="6158" max="6158" width="15" customWidth="1"/>
    <col min="6159" max="6159" width="18.6640625" customWidth="1"/>
    <col min="6160" max="6160" width="16" customWidth="1"/>
    <col min="6161" max="6161" width="15.6640625" customWidth="1"/>
    <col min="6162" max="6162" width="10.46484375" customWidth="1"/>
    <col min="6401" max="6401" width="92.1328125" customWidth="1"/>
    <col min="6402" max="6402" width="13.53125" customWidth="1"/>
    <col min="6403" max="6403" width="14.6640625" customWidth="1"/>
    <col min="6404" max="6404" width="11" customWidth="1"/>
    <col min="6405" max="6405" width="17.33203125" customWidth="1"/>
    <col min="6406" max="6406" width="12.6640625" customWidth="1"/>
    <col min="6407" max="6407" width="9.1328125" customWidth="1"/>
    <col min="6408" max="6408" width="11.46484375" customWidth="1"/>
    <col min="6409" max="6409" width="16.46484375" customWidth="1"/>
    <col min="6410" max="6410" width="9.1328125" customWidth="1"/>
    <col min="6411" max="6411" width="8.1328125" customWidth="1"/>
    <col min="6412" max="6413" width="16.46484375" customWidth="1"/>
    <col min="6414" max="6414" width="15" customWidth="1"/>
    <col min="6415" max="6415" width="18.6640625" customWidth="1"/>
    <col min="6416" max="6416" width="16" customWidth="1"/>
    <col min="6417" max="6417" width="15.6640625" customWidth="1"/>
    <col min="6418" max="6418" width="10.46484375" customWidth="1"/>
    <col min="6657" max="6657" width="92.1328125" customWidth="1"/>
    <col min="6658" max="6658" width="13.53125" customWidth="1"/>
    <col min="6659" max="6659" width="14.6640625" customWidth="1"/>
    <col min="6660" max="6660" width="11" customWidth="1"/>
    <col min="6661" max="6661" width="17.33203125" customWidth="1"/>
    <col min="6662" max="6662" width="12.6640625" customWidth="1"/>
    <col min="6663" max="6663" width="9.1328125" customWidth="1"/>
    <col min="6664" max="6664" width="11.46484375" customWidth="1"/>
    <col min="6665" max="6665" width="16.46484375" customWidth="1"/>
    <col min="6666" max="6666" width="9.1328125" customWidth="1"/>
    <col min="6667" max="6667" width="8.1328125" customWidth="1"/>
    <col min="6668" max="6669" width="16.46484375" customWidth="1"/>
    <col min="6670" max="6670" width="15" customWidth="1"/>
    <col min="6671" max="6671" width="18.6640625" customWidth="1"/>
    <col min="6672" max="6672" width="16" customWidth="1"/>
    <col min="6673" max="6673" width="15.6640625" customWidth="1"/>
    <col min="6674" max="6674" width="10.46484375" customWidth="1"/>
    <col min="6913" max="6913" width="92.1328125" customWidth="1"/>
    <col min="6914" max="6914" width="13.53125" customWidth="1"/>
    <col min="6915" max="6915" width="14.6640625" customWidth="1"/>
    <col min="6916" max="6916" width="11" customWidth="1"/>
    <col min="6917" max="6917" width="17.33203125" customWidth="1"/>
    <col min="6918" max="6918" width="12.6640625" customWidth="1"/>
    <col min="6919" max="6919" width="9.1328125" customWidth="1"/>
    <col min="6920" max="6920" width="11.46484375" customWidth="1"/>
    <col min="6921" max="6921" width="16.46484375" customWidth="1"/>
    <col min="6922" max="6922" width="9.1328125" customWidth="1"/>
    <col min="6923" max="6923" width="8.1328125" customWidth="1"/>
    <col min="6924" max="6925" width="16.46484375" customWidth="1"/>
    <col min="6926" max="6926" width="15" customWidth="1"/>
    <col min="6927" max="6927" width="18.6640625" customWidth="1"/>
    <col min="6928" max="6928" width="16" customWidth="1"/>
    <col min="6929" max="6929" width="15.6640625" customWidth="1"/>
    <col min="6930" max="6930" width="10.46484375" customWidth="1"/>
    <col min="7169" max="7169" width="92.1328125" customWidth="1"/>
    <col min="7170" max="7170" width="13.53125" customWidth="1"/>
    <col min="7171" max="7171" width="14.6640625" customWidth="1"/>
    <col min="7172" max="7172" width="11" customWidth="1"/>
    <col min="7173" max="7173" width="17.33203125" customWidth="1"/>
    <col min="7174" max="7174" width="12.6640625" customWidth="1"/>
    <col min="7175" max="7175" width="9.1328125" customWidth="1"/>
    <col min="7176" max="7176" width="11.46484375" customWidth="1"/>
    <col min="7177" max="7177" width="16.46484375" customWidth="1"/>
    <col min="7178" max="7178" width="9.1328125" customWidth="1"/>
    <col min="7179" max="7179" width="8.1328125" customWidth="1"/>
    <col min="7180" max="7181" width="16.46484375" customWidth="1"/>
    <col min="7182" max="7182" width="15" customWidth="1"/>
    <col min="7183" max="7183" width="18.6640625" customWidth="1"/>
    <col min="7184" max="7184" width="16" customWidth="1"/>
    <col min="7185" max="7185" width="15.6640625" customWidth="1"/>
    <col min="7186" max="7186" width="10.46484375" customWidth="1"/>
    <col min="7425" max="7425" width="92.1328125" customWidth="1"/>
    <col min="7426" max="7426" width="13.53125" customWidth="1"/>
    <col min="7427" max="7427" width="14.6640625" customWidth="1"/>
    <col min="7428" max="7428" width="11" customWidth="1"/>
    <col min="7429" max="7429" width="17.33203125" customWidth="1"/>
    <col min="7430" max="7430" width="12.6640625" customWidth="1"/>
    <col min="7431" max="7431" width="9.1328125" customWidth="1"/>
    <col min="7432" max="7432" width="11.46484375" customWidth="1"/>
    <col min="7433" max="7433" width="16.46484375" customWidth="1"/>
    <col min="7434" max="7434" width="9.1328125" customWidth="1"/>
    <col min="7435" max="7435" width="8.1328125" customWidth="1"/>
    <col min="7436" max="7437" width="16.46484375" customWidth="1"/>
    <col min="7438" max="7438" width="15" customWidth="1"/>
    <col min="7439" max="7439" width="18.6640625" customWidth="1"/>
    <col min="7440" max="7440" width="16" customWidth="1"/>
    <col min="7441" max="7441" width="15.6640625" customWidth="1"/>
    <col min="7442" max="7442" width="10.46484375" customWidth="1"/>
    <col min="7681" max="7681" width="92.1328125" customWidth="1"/>
    <col min="7682" max="7682" width="13.53125" customWidth="1"/>
    <col min="7683" max="7683" width="14.6640625" customWidth="1"/>
    <col min="7684" max="7684" width="11" customWidth="1"/>
    <col min="7685" max="7685" width="17.33203125" customWidth="1"/>
    <col min="7686" max="7686" width="12.6640625" customWidth="1"/>
    <col min="7687" max="7687" width="9.1328125" customWidth="1"/>
    <col min="7688" max="7688" width="11.46484375" customWidth="1"/>
    <col min="7689" max="7689" width="16.46484375" customWidth="1"/>
    <col min="7690" max="7690" width="9.1328125" customWidth="1"/>
    <col min="7691" max="7691" width="8.1328125" customWidth="1"/>
    <col min="7692" max="7693" width="16.46484375" customWidth="1"/>
    <col min="7694" max="7694" width="15" customWidth="1"/>
    <col min="7695" max="7695" width="18.6640625" customWidth="1"/>
    <col min="7696" max="7696" width="16" customWidth="1"/>
    <col min="7697" max="7697" width="15.6640625" customWidth="1"/>
    <col min="7698" max="7698" width="10.46484375" customWidth="1"/>
    <col min="7937" max="7937" width="92.1328125" customWidth="1"/>
    <col min="7938" max="7938" width="13.53125" customWidth="1"/>
    <col min="7939" max="7939" width="14.6640625" customWidth="1"/>
    <col min="7940" max="7940" width="11" customWidth="1"/>
    <col min="7941" max="7941" width="17.33203125" customWidth="1"/>
    <col min="7942" max="7942" width="12.6640625" customWidth="1"/>
    <col min="7943" max="7943" width="9.1328125" customWidth="1"/>
    <col min="7944" max="7944" width="11.46484375" customWidth="1"/>
    <col min="7945" max="7945" width="16.46484375" customWidth="1"/>
    <col min="7946" max="7946" width="9.1328125" customWidth="1"/>
    <col min="7947" max="7947" width="8.1328125" customWidth="1"/>
    <col min="7948" max="7949" width="16.46484375" customWidth="1"/>
    <col min="7950" max="7950" width="15" customWidth="1"/>
    <col min="7951" max="7951" width="18.6640625" customWidth="1"/>
    <col min="7952" max="7952" width="16" customWidth="1"/>
    <col min="7953" max="7953" width="15.6640625" customWidth="1"/>
    <col min="7954" max="7954" width="10.46484375" customWidth="1"/>
    <col min="8193" max="8193" width="92.1328125" customWidth="1"/>
    <col min="8194" max="8194" width="13.53125" customWidth="1"/>
    <col min="8195" max="8195" width="14.6640625" customWidth="1"/>
    <col min="8196" max="8196" width="11" customWidth="1"/>
    <col min="8197" max="8197" width="17.33203125" customWidth="1"/>
    <col min="8198" max="8198" width="12.6640625" customWidth="1"/>
    <col min="8199" max="8199" width="9.1328125" customWidth="1"/>
    <col min="8200" max="8200" width="11.46484375" customWidth="1"/>
    <col min="8201" max="8201" width="16.46484375" customWidth="1"/>
    <col min="8202" max="8202" width="9.1328125" customWidth="1"/>
    <col min="8203" max="8203" width="8.1328125" customWidth="1"/>
    <col min="8204" max="8205" width="16.46484375" customWidth="1"/>
    <col min="8206" max="8206" width="15" customWidth="1"/>
    <col min="8207" max="8207" width="18.6640625" customWidth="1"/>
    <col min="8208" max="8208" width="16" customWidth="1"/>
    <col min="8209" max="8209" width="15.6640625" customWidth="1"/>
    <col min="8210" max="8210" width="10.46484375" customWidth="1"/>
    <col min="8449" max="8449" width="92.1328125" customWidth="1"/>
    <col min="8450" max="8450" width="13.53125" customWidth="1"/>
    <col min="8451" max="8451" width="14.6640625" customWidth="1"/>
    <col min="8452" max="8452" width="11" customWidth="1"/>
    <col min="8453" max="8453" width="17.33203125" customWidth="1"/>
    <col min="8454" max="8454" width="12.6640625" customWidth="1"/>
    <col min="8455" max="8455" width="9.1328125" customWidth="1"/>
    <col min="8456" max="8456" width="11.46484375" customWidth="1"/>
    <col min="8457" max="8457" width="16.46484375" customWidth="1"/>
    <col min="8458" max="8458" width="9.1328125" customWidth="1"/>
    <col min="8459" max="8459" width="8.1328125" customWidth="1"/>
    <col min="8460" max="8461" width="16.46484375" customWidth="1"/>
    <col min="8462" max="8462" width="15" customWidth="1"/>
    <col min="8463" max="8463" width="18.6640625" customWidth="1"/>
    <col min="8464" max="8464" width="16" customWidth="1"/>
    <col min="8465" max="8465" width="15.6640625" customWidth="1"/>
    <col min="8466" max="8466" width="10.46484375" customWidth="1"/>
    <col min="8705" max="8705" width="92.1328125" customWidth="1"/>
    <col min="8706" max="8706" width="13.53125" customWidth="1"/>
    <col min="8707" max="8707" width="14.6640625" customWidth="1"/>
    <col min="8708" max="8708" width="11" customWidth="1"/>
    <col min="8709" max="8709" width="17.33203125" customWidth="1"/>
    <col min="8710" max="8710" width="12.6640625" customWidth="1"/>
    <col min="8711" max="8711" width="9.1328125" customWidth="1"/>
    <col min="8712" max="8712" width="11.46484375" customWidth="1"/>
    <col min="8713" max="8713" width="16.46484375" customWidth="1"/>
    <col min="8714" max="8714" width="9.1328125" customWidth="1"/>
    <col min="8715" max="8715" width="8.1328125" customWidth="1"/>
    <col min="8716" max="8717" width="16.46484375" customWidth="1"/>
    <col min="8718" max="8718" width="15" customWidth="1"/>
    <col min="8719" max="8719" width="18.6640625" customWidth="1"/>
    <col min="8720" max="8720" width="16" customWidth="1"/>
    <col min="8721" max="8721" width="15.6640625" customWidth="1"/>
    <col min="8722" max="8722" width="10.46484375" customWidth="1"/>
    <col min="8961" max="8961" width="92.1328125" customWidth="1"/>
    <col min="8962" max="8962" width="13.53125" customWidth="1"/>
    <col min="8963" max="8963" width="14.6640625" customWidth="1"/>
    <col min="8964" max="8964" width="11" customWidth="1"/>
    <col min="8965" max="8965" width="17.33203125" customWidth="1"/>
    <col min="8966" max="8966" width="12.6640625" customWidth="1"/>
    <col min="8967" max="8967" width="9.1328125" customWidth="1"/>
    <col min="8968" max="8968" width="11.46484375" customWidth="1"/>
    <col min="8969" max="8969" width="16.46484375" customWidth="1"/>
    <col min="8970" max="8970" width="9.1328125" customWidth="1"/>
    <col min="8971" max="8971" width="8.1328125" customWidth="1"/>
    <col min="8972" max="8973" width="16.46484375" customWidth="1"/>
    <col min="8974" max="8974" width="15" customWidth="1"/>
    <col min="8975" max="8975" width="18.6640625" customWidth="1"/>
    <col min="8976" max="8976" width="16" customWidth="1"/>
    <col min="8977" max="8977" width="15.6640625" customWidth="1"/>
    <col min="8978" max="8978" width="10.46484375" customWidth="1"/>
    <col min="9217" max="9217" width="92.1328125" customWidth="1"/>
    <col min="9218" max="9218" width="13.53125" customWidth="1"/>
    <col min="9219" max="9219" width="14.6640625" customWidth="1"/>
    <col min="9220" max="9220" width="11" customWidth="1"/>
    <col min="9221" max="9221" width="17.33203125" customWidth="1"/>
    <col min="9222" max="9222" width="12.6640625" customWidth="1"/>
    <col min="9223" max="9223" width="9.1328125" customWidth="1"/>
    <col min="9224" max="9224" width="11.46484375" customWidth="1"/>
    <col min="9225" max="9225" width="16.46484375" customWidth="1"/>
    <col min="9226" max="9226" width="9.1328125" customWidth="1"/>
    <col min="9227" max="9227" width="8.1328125" customWidth="1"/>
    <col min="9228" max="9229" width="16.46484375" customWidth="1"/>
    <col min="9230" max="9230" width="15" customWidth="1"/>
    <col min="9231" max="9231" width="18.6640625" customWidth="1"/>
    <col min="9232" max="9232" width="16" customWidth="1"/>
    <col min="9233" max="9233" width="15.6640625" customWidth="1"/>
    <col min="9234" max="9234" width="10.46484375" customWidth="1"/>
    <col min="9473" max="9473" width="92.1328125" customWidth="1"/>
    <col min="9474" max="9474" width="13.53125" customWidth="1"/>
    <col min="9475" max="9475" width="14.6640625" customWidth="1"/>
    <col min="9476" max="9476" width="11" customWidth="1"/>
    <col min="9477" max="9477" width="17.33203125" customWidth="1"/>
    <col min="9478" max="9478" width="12.6640625" customWidth="1"/>
    <col min="9479" max="9479" width="9.1328125" customWidth="1"/>
    <col min="9480" max="9480" width="11.46484375" customWidth="1"/>
    <col min="9481" max="9481" width="16.46484375" customWidth="1"/>
    <col min="9482" max="9482" width="9.1328125" customWidth="1"/>
    <col min="9483" max="9483" width="8.1328125" customWidth="1"/>
    <col min="9484" max="9485" width="16.46484375" customWidth="1"/>
    <col min="9486" max="9486" width="15" customWidth="1"/>
    <col min="9487" max="9487" width="18.6640625" customWidth="1"/>
    <col min="9488" max="9488" width="16" customWidth="1"/>
    <col min="9489" max="9489" width="15.6640625" customWidth="1"/>
    <col min="9490" max="9490" width="10.46484375" customWidth="1"/>
    <col min="9729" max="9729" width="92.1328125" customWidth="1"/>
    <col min="9730" max="9730" width="13.53125" customWidth="1"/>
    <col min="9731" max="9731" width="14.6640625" customWidth="1"/>
    <col min="9732" max="9732" width="11" customWidth="1"/>
    <col min="9733" max="9733" width="17.33203125" customWidth="1"/>
    <col min="9734" max="9734" width="12.6640625" customWidth="1"/>
    <col min="9735" max="9735" width="9.1328125" customWidth="1"/>
    <col min="9736" max="9736" width="11.46484375" customWidth="1"/>
    <col min="9737" max="9737" width="16.46484375" customWidth="1"/>
    <col min="9738" max="9738" width="9.1328125" customWidth="1"/>
    <col min="9739" max="9739" width="8.1328125" customWidth="1"/>
    <col min="9740" max="9741" width="16.46484375" customWidth="1"/>
    <col min="9742" max="9742" width="15" customWidth="1"/>
    <col min="9743" max="9743" width="18.6640625" customWidth="1"/>
    <col min="9744" max="9744" width="16" customWidth="1"/>
    <col min="9745" max="9745" width="15.6640625" customWidth="1"/>
    <col min="9746" max="9746" width="10.46484375" customWidth="1"/>
    <col min="9985" max="9985" width="92.1328125" customWidth="1"/>
    <col min="9986" max="9986" width="13.53125" customWidth="1"/>
    <col min="9987" max="9987" width="14.6640625" customWidth="1"/>
    <col min="9988" max="9988" width="11" customWidth="1"/>
    <col min="9989" max="9989" width="17.33203125" customWidth="1"/>
    <col min="9990" max="9990" width="12.6640625" customWidth="1"/>
    <col min="9991" max="9991" width="9.1328125" customWidth="1"/>
    <col min="9992" max="9992" width="11.46484375" customWidth="1"/>
    <col min="9993" max="9993" width="16.46484375" customWidth="1"/>
    <col min="9994" max="9994" width="9.1328125" customWidth="1"/>
    <col min="9995" max="9995" width="8.1328125" customWidth="1"/>
    <col min="9996" max="9997" width="16.46484375" customWidth="1"/>
    <col min="9998" max="9998" width="15" customWidth="1"/>
    <col min="9999" max="9999" width="18.6640625" customWidth="1"/>
    <col min="10000" max="10000" width="16" customWidth="1"/>
    <col min="10001" max="10001" width="15.6640625" customWidth="1"/>
    <col min="10002" max="10002" width="10.46484375" customWidth="1"/>
    <col min="10241" max="10241" width="92.1328125" customWidth="1"/>
    <col min="10242" max="10242" width="13.53125" customWidth="1"/>
    <col min="10243" max="10243" width="14.6640625" customWidth="1"/>
    <col min="10244" max="10244" width="11" customWidth="1"/>
    <col min="10245" max="10245" width="17.33203125" customWidth="1"/>
    <col min="10246" max="10246" width="12.6640625" customWidth="1"/>
    <col min="10247" max="10247" width="9.1328125" customWidth="1"/>
    <col min="10248" max="10248" width="11.46484375" customWidth="1"/>
    <col min="10249" max="10249" width="16.46484375" customWidth="1"/>
    <col min="10250" max="10250" width="9.1328125" customWidth="1"/>
    <col min="10251" max="10251" width="8.1328125" customWidth="1"/>
    <col min="10252" max="10253" width="16.46484375" customWidth="1"/>
    <col min="10254" max="10254" width="15" customWidth="1"/>
    <col min="10255" max="10255" width="18.6640625" customWidth="1"/>
    <col min="10256" max="10256" width="16" customWidth="1"/>
    <col min="10257" max="10257" width="15.6640625" customWidth="1"/>
    <col min="10258" max="10258" width="10.46484375" customWidth="1"/>
    <col min="10497" max="10497" width="92.1328125" customWidth="1"/>
    <col min="10498" max="10498" width="13.53125" customWidth="1"/>
    <col min="10499" max="10499" width="14.6640625" customWidth="1"/>
    <col min="10500" max="10500" width="11" customWidth="1"/>
    <col min="10501" max="10501" width="17.33203125" customWidth="1"/>
    <col min="10502" max="10502" width="12.6640625" customWidth="1"/>
    <col min="10503" max="10503" width="9.1328125" customWidth="1"/>
    <col min="10504" max="10504" width="11.46484375" customWidth="1"/>
    <col min="10505" max="10505" width="16.46484375" customWidth="1"/>
    <col min="10506" max="10506" width="9.1328125" customWidth="1"/>
    <col min="10507" max="10507" width="8.1328125" customWidth="1"/>
    <col min="10508" max="10509" width="16.46484375" customWidth="1"/>
    <col min="10510" max="10510" width="15" customWidth="1"/>
    <col min="10511" max="10511" width="18.6640625" customWidth="1"/>
    <col min="10512" max="10512" width="16" customWidth="1"/>
    <col min="10513" max="10513" width="15.6640625" customWidth="1"/>
    <col min="10514" max="10514" width="10.46484375" customWidth="1"/>
    <col min="10753" max="10753" width="92.1328125" customWidth="1"/>
    <col min="10754" max="10754" width="13.53125" customWidth="1"/>
    <col min="10755" max="10755" width="14.6640625" customWidth="1"/>
    <col min="10756" max="10756" width="11" customWidth="1"/>
    <col min="10757" max="10757" width="17.33203125" customWidth="1"/>
    <col min="10758" max="10758" width="12.6640625" customWidth="1"/>
    <col min="10759" max="10759" width="9.1328125" customWidth="1"/>
    <col min="10760" max="10760" width="11.46484375" customWidth="1"/>
    <col min="10761" max="10761" width="16.46484375" customWidth="1"/>
    <col min="10762" max="10762" width="9.1328125" customWidth="1"/>
    <col min="10763" max="10763" width="8.1328125" customWidth="1"/>
    <col min="10764" max="10765" width="16.46484375" customWidth="1"/>
    <col min="10766" max="10766" width="15" customWidth="1"/>
    <col min="10767" max="10767" width="18.6640625" customWidth="1"/>
    <col min="10768" max="10768" width="16" customWidth="1"/>
    <col min="10769" max="10769" width="15.6640625" customWidth="1"/>
    <col min="10770" max="10770" width="10.46484375" customWidth="1"/>
    <col min="11009" max="11009" width="92.1328125" customWidth="1"/>
    <col min="11010" max="11010" width="13.53125" customWidth="1"/>
    <col min="11011" max="11011" width="14.6640625" customWidth="1"/>
    <col min="11012" max="11012" width="11" customWidth="1"/>
    <col min="11013" max="11013" width="17.33203125" customWidth="1"/>
    <col min="11014" max="11014" width="12.6640625" customWidth="1"/>
    <col min="11015" max="11015" width="9.1328125" customWidth="1"/>
    <col min="11016" max="11016" width="11.46484375" customWidth="1"/>
    <col min="11017" max="11017" width="16.46484375" customWidth="1"/>
    <col min="11018" max="11018" width="9.1328125" customWidth="1"/>
    <col min="11019" max="11019" width="8.1328125" customWidth="1"/>
    <col min="11020" max="11021" width="16.46484375" customWidth="1"/>
    <col min="11022" max="11022" width="15" customWidth="1"/>
    <col min="11023" max="11023" width="18.6640625" customWidth="1"/>
    <col min="11024" max="11024" width="16" customWidth="1"/>
    <col min="11025" max="11025" width="15.6640625" customWidth="1"/>
    <col min="11026" max="11026" width="10.46484375" customWidth="1"/>
    <col min="11265" max="11265" width="92.1328125" customWidth="1"/>
    <col min="11266" max="11266" width="13.53125" customWidth="1"/>
    <col min="11267" max="11267" width="14.6640625" customWidth="1"/>
    <col min="11268" max="11268" width="11" customWidth="1"/>
    <col min="11269" max="11269" width="17.33203125" customWidth="1"/>
    <col min="11270" max="11270" width="12.6640625" customWidth="1"/>
    <col min="11271" max="11271" width="9.1328125" customWidth="1"/>
    <col min="11272" max="11272" width="11.46484375" customWidth="1"/>
    <col min="11273" max="11273" width="16.46484375" customWidth="1"/>
    <col min="11274" max="11274" width="9.1328125" customWidth="1"/>
    <col min="11275" max="11275" width="8.1328125" customWidth="1"/>
    <col min="11276" max="11277" width="16.46484375" customWidth="1"/>
    <col min="11278" max="11278" width="15" customWidth="1"/>
    <col min="11279" max="11279" width="18.6640625" customWidth="1"/>
    <col min="11280" max="11280" width="16" customWidth="1"/>
    <col min="11281" max="11281" width="15.6640625" customWidth="1"/>
    <col min="11282" max="11282" width="10.46484375" customWidth="1"/>
    <col min="11521" max="11521" width="92.1328125" customWidth="1"/>
    <col min="11522" max="11522" width="13.53125" customWidth="1"/>
    <col min="11523" max="11523" width="14.6640625" customWidth="1"/>
    <col min="11524" max="11524" width="11" customWidth="1"/>
    <col min="11525" max="11525" width="17.33203125" customWidth="1"/>
    <col min="11526" max="11526" width="12.6640625" customWidth="1"/>
    <col min="11527" max="11527" width="9.1328125" customWidth="1"/>
    <col min="11528" max="11528" width="11.46484375" customWidth="1"/>
    <col min="11529" max="11529" width="16.46484375" customWidth="1"/>
    <col min="11530" max="11530" width="9.1328125" customWidth="1"/>
    <col min="11531" max="11531" width="8.1328125" customWidth="1"/>
    <col min="11532" max="11533" width="16.46484375" customWidth="1"/>
    <col min="11534" max="11534" width="15" customWidth="1"/>
    <col min="11535" max="11535" width="18.6640625" customWidth="1"/>
    <col min="11536" max="11536" width="16" customWidth="1"/>
    <col min="11537" max="11537" width="15.6640625" customWidth="1"/>
    <col min="11538" max="11538" width="10.46484375" customWidth="1"/>
    <col min="11777" max="11777" width="92.1328125" customWidth="1"/>
    <col min="11778" max="11778" width="13.53125" customWidth="1"/>
    <col min="11779" max="11779" width="14.6640625" customWidth="1"/>
    <col min="11780" max="11780" width="11" customWidth="1"/>
    <col min="11781" max="11781" width="17.33203125" customWidth="1"/>
    <col min="11782" max="11782" width="12.6640625" customWidth="1"/>
    <col min="11783" max="11783" width="9.1328125" customWidth="1"/>
    <col min="11784" max="11784" width="11.46484375" customWidth="1"/>
    <col min="11785" max="11785" width="16.46484375" customWidth="1"/>
    <col min="11786" max="11786" width="9.1328125" customWidth="1"/>
    <col min="11787" max="11787" width="8.1328125" customWidth="1"/>
    <col min="11788" max="11789" width="16.46484375" customWidth="1"/>
    <col min="11790" max="11790" width="15" customWidth="1"/>
    <col min="11791" max="11791" width="18.6640625" customWidth="1"/>
    <col min="11792" max="11792" width="16" customWidth="1"/>
    <col min="11793" max="11793" width="15.6640625" customWidth="1"/>
    <col min="11794" max="11794" width="10.46484375" customWidth="1"/>
    <col min="12033" max="12033" width="92.1328125" customWidth="1"/>
    <col min="12034" max="12034" width="13.53125" customWidth="1"/>
    <col min="12035" max="12035" width="14.6640625" customWidth="1"/>
    <col min="12036" max="12036" width="11" customWidth="1"/>
    <col min="12037" max="12037" width="17.33203125" customWidth="1"/>
    <col min="12038" max="12038" width="12.6640625" customWidth="1"/>
    <col min="12039" max="12039" width="9.1328125" customWidth="1"/>
    <col min="12040" max="12040" width="11.46484375" customWidth="1"/>
    <col min="12041" max="12041" width="16.46484375" customWidth="1"/>
    <col min="12042" max="12042" width="9.1328125" customWidth="1"/>
    <col min="12043" max="12043" width="8.1328125" customWidth="1"/>
    <col min="12044" max="12045" width="16.46484375" customWidth="1"/>
    <col min="12046" max="12046" width="15" customWidth="1"/>
    <col min="12047" max="12047" width="18.6640625" customWidth="1"/>
    <col min="12048" max="12048" width="16" customWidth="1"/>
    <col min="12049" max="12049" width="15.6640625" customWidth="1"/>
    <col min="12050" max="12050" width="10.46484375" customWidth="1"/>
    <col min="12289" max="12289" width="92.1328125" customWidth="1"/>
    <col min="12290" max="12290" width="13.53125" customWidth="1"/>
    <col min="12291" max="12291" width="14.6640625" customWidth="1"/>
    <col min="12292" max="12292" width="11" customWidth="1"/>
    <col min="12293" max="12293" width="17.33203125" customWidth="1"/>
    <col min="12294" max="12294" width="12.6640625" customWidth="1"/>
    <col min="12295" max="12295" width="9.1328125" customWidth="1"/>
    <col min="12296" max="12296" width="11.46484375" customWidth="1"/>
    <col min="12297" max="12297" width="16.46484375" customWidth="1"/>
    <col min="12298" max="12298" width="9.1328125" customWidth="1"/>
    <col min="12299" max="12299" width="8.1328125" customWidth="1"/>
    <col min="12300" max="12301" width="16.46484375" customWidth="1"/>
    <col min="12302" max="12302" width="15" customWidth="1"/>
    <col min="12303" max="12303" width="18.6640625" customWidth="1"/>
    <col min="12304" max="12304" width="16" customWidth="1"/>
    <col min="12305" max="12305" width="15.6640625" customWidth="1"/>
    <col min="12306" max="12306" width="10.46484375" customWidth="1"/>
    <col min="12545" max="12545" width="92.1328125" customWidth="1"/>
    <col min="12546" max="12546" width="13.53125" customWidth="1"/>
    <col min="12547" max="12547" width="14.6640625" customWidth="1"/>
    <col min="12548" max="12548" width="11" customWidth="1"/>
    <col min="12549" max="12549" width="17.33203125" customWidth="1"/>
    <col min="12550" max="12550" width="12.6640625" customWidth="1"/>
    <col min="12551" max="12551" width="9.1328125" customWidth="1"/>
    <col min="12552" max="12552" width="11.46484375" customWidth="1"/>
    <col min="12553" max="12553" width="16.46484375" customWidth="1"/>
    <col min="12554" max="12554" width="9.1328125" customWidth="1"/>
    <col min="12555" max="12555" width="8.1328125" customWidth="1"/>
    <col min="12556" max="12557" width="16.46484375" customWidth="1"/>
    <col min="12558" max="12558" width="15" customWidth="1"/>
    <col min="12559" max="12559" width="18.6640625" customWidth="1"/>
    <col min="12560" max="12560" width="16" customWidth="1"/>
    <col min="12561" max="12561" width="15.6640625" customWidth="1"/>
    <col min="12562" max="12562" width="10.46484375" customWidth="1"/>
    <col min="12801" max="12801" width="92.1328125" customWidth="1"/>
    <col min="12802" max="12802" width="13.53125" customWidth="1"/>
    <col min="12803" max="12803" width="14.6640625" customWidth="1"/>
    <col min="12804" max="12804" width="11" customWidth="1"/>
    <col min="12805" max="12805" width="17.33203125" customWidth="1"/>
    <col min="12806" max="12806" width="12.6640625" customWidth="1"/>
    <col min="12807" max="12807" width="9.1328125" customWidth="1"/>
    <col min="12808" max="12808" width="11.46484375" customWidth="1"/>
    <col min="12809" max="12809" width="16.46484375" customWidth="1"/>
    <col min="12810" max="12810" width="9.1328125" customWidth="1"/>
    <col min="12811" max="12811" width="8.1328125" customWidth="1"/>
    <col min="12812" max="12813" width="16.46484375" customWidth="1"/>
    <col min="12814" max="12814" width="15" customWidth="1"/>
    <col min="12815" max="12815" width="18.6640625" customWidth="1"/>
    <col min="12816" max="12816" width="16" customWidth="1"/>
    <col min="12817" max="12817" width="15.6640625" customWidth="1"/>
    <col min="12818" max="12818" width="10.46484375" customWidth="1"/>
    <col min="13057" max="13057" width="92.1328125" customWidth="1"/>
    <col min="13058" max="13058" width="13.53125" customWidth="1"/>
    <col min="13059" max="13059" width="14.6640625" customWidth="1"/>
    <col min="13060" max="13060" width="11" customWidth="1"/>
    <col min="13061" max="13061" width="17.33203125" customWidth="1"/>
    <col min="13062" max="13062" width="12.6640625" customWidth="1"/>
    <col min="13063" max="13063" width="9.1328125" customWidth="1"/>
    <col min="13064" max="13064" width="11.46484375" customWidth="1"/>
    <col min="13065" max="13065" width="16.46484375" customWidth="1"/>
    <col min="13066" max="13066" width="9.1328125" customWidth="1"/>
    <col min="13067" max="13067" width="8.1328125" customWidth="1"/>
    <col min="13068" max="13069" width="16.46484375" customWidth="1"/>
    <col min="13070" max="13070" width="15" customWidth="1"/>
    <col min="13071" max="13071" width="18.6640625" customWidth="1"/>
    <col min="13072" max="13072" width="16" customWidth="1"/>
    <col min="13073" max="13073" width="15.6640625" customWidth="1"/>
    <col min="13074" max="13074" width="10.46484375" customWidth="1"/>
    <col min="13313" max="13313" width="92.1328125" customWidth="1"/>
    <col min="13314" max="13314" width="13.53125" customWidth="1"/>
    <col min="13315" max="13315" width="14.6640625" customWidth="1"/>
    <col min="13316" max="13316" width="11" customWidth="1"/>
    <col min="13317" max="13317" width="17.33203125" customWidth="1"/>
    <col min="13318" max="13318" width="12.6640625" customWidth="1"/>
    <col min="13319" max="13319" width="9.1328125" customWidth="1"/>
    <col min="13320" max="13320" width="11.46484375" customWidth="1"/>
    <col min="13321" max="13321" width="16.46484375" customWidth="1"/>
    <col min="13322" max="13322" width="9.1328125" customWidth="1"/>
    <col min="13323" max="13323" width="8.1328125" customWidth="1"/>
    <col min="13324" max="13325" width="16.46484375" customWidth="1"/>
    <col min="13326" max="13326" width="15" customWidth="1"/>
    <col min="13327" max="13327" width="18.6640625" customWidth="1"/>
    <col min="13328" max="13328" width="16" customWidth="1"/>
    <col min="13329" max="13329" width="15.6640625" customWidth="1"/>
    <col min="13330" max="13330" width="10.46484375" customWidth="1"/>
    <col min="13569" max="13569" width="92.1328125" customWidth="1"/>
    <col min="13570" max="13570" width="13.53125" customWidth="1"/>
    <col min="13571" max="13571" width="14.6640625" customWidth="1"/>
    <col min="13572" max="13572" width="11" customWidth="1"/>
    <col min="13573" max="13573" width="17.33203125" customWidth="1"/>
    <col min="13574" max="13574" width="12.6640625" customWidth="1"/>
    <col min="13575" max="13575" width="9.1328125" customWidth="1"/>
    <col min="13576" max="13576" width="11.46484375" customWidth="1"/>
    <col min="13577" max="13577" width="16.46484375" customWidth="1"/>
    <col min="13578" max="13578" width="9.1328125" customWidth="1"/>
    <col min="13579" max="13579" width="8.1328125" customWidth="1"/>
    <col min="13580" max="13581" width="16.46484375" customWidth="1"/>
    <col min="13582" max="13582" width="15" customWidth="1"/>
    <col min="13583" max="13583" width="18.6640625" customWidth="1"/>
    <col min="13584" max="13584" width="16" customWidth="1"/>
    <col min="13585" max="13585" width="15.6640625" customWidth="1"/>
    <col min="13586" max="13586" width="10.46484375" customWidth="1"/>
    <col min="13825" max="13825" width="92.1328125" customWidth="1"/>
    <col min="13826" max="13826" width="13.53125" customWidth="1"/>
    <col min="13827" max="13827" width="14.6640625" customWidth="1"/>
    <col min="13828" max="13828" width="11" customWidth="1"/>
    <col min="13829" max="13829" width="17.33203125" customWidth="1"/>
    <col min="13830" max="13830" width="12.6640625" customWidth="1"/>
    <col min="13831" max="13831" width="9.1328125" customWidth="1"/>
    <col min="13832" max="13832" width="11.46484375" customWidth="1"/>
    <col min="13833" max="13833" width="16.46484375" customWidth="1"/>
    <col min="13834" max="13834" width="9.1328125" customWidth="1"/>
    <col min="13835" max="13835" width="8.1328125" customWidth="1"/>
    <col min="13836" max="13837" width="16.46484375" customWidth="1"/>
    <col min="13838" max="13838" width="15" customWidth="1"/>
    <col min="13839" max="13839" width="18.6640625" customWidth="1"/>
    <col min="13840" max="13840" width="16" customWidth="1"/>
    <col min="13841" max="13841" width="15.6640625" customWidth="1"/>
    <col min="13842" max="13842" width="10.46484375" customWidth="1"/>
    <col min="14081" max="14081" width="92.1328125" customWidth="1"/>
    <col min="14082" max="14082" width="13.53125" customWidth="1"/>
    <col min="14083" max="14083" width="14.6640625" customWidth="1"/>
    <col min="14084" max="14084" width="11" customWidth="1"/>
    <col min="14085" max="14085" width="17.33203125" customWidth="1"/>
    <col min="14086" max="14086" width="12.6640625" customWidth="1"/>
    <col min="14087" max="14087" width="9.1328125" customWidth="1"/>
    <col min="14088" max="14088" width="11.46484375" customWidth="1"/>
    <col min="14089" max="14089" width="16.46484375" customWidth="1"/>
    <col min="14090" max="14090" width="9.1328125" customWidth="1"/>
    <col min="14091" max="14091" width="8.1328125" customWidth="1"/>
    <col min="14092" max="14093" width="16.46484375" customWidth="1"/>
    <col min="14094" max="14094" width="15" customWidth="1"/>
    <col min="14095" max="14095" width="18.6640625" customWidth="1"/>
    <col min="14096" max="14096" width="16" customWidth="1"/>
    <col min="14097" max="14097" width="15.6640625" customWidth="1"/>
    <col min="14098" max="14098" width="10.46484375" customWidth="1"/>
    <col min="14337" max="14337" width="92.1328125" customWidth="1"/>
    <col min="14338" max="14338" width="13.53125" customWidth="1"/>
    <col min="14339" max="14339" width="14.6640625" customWidth="1"/>
    <col min="14340" max="14340" width="11" customWidth="1"/>
    <col min="14341" max="14341" width="17.33203125" customWidth="1"/>
    <col min="14342" max="14342" width="12.6640625" customWidth="1"/>
    <col min="14343" max="14343" width="9.1328125" customWidth="1"/>
    <col min="14344" max="14344" width="11.46484375" customWidth="1"/>
    <col min="14345" max="14345" width="16.46484375" customWidth="1"/>
    <col min="14346" max="14346" width="9.1328125" customWidth="1"/>
    <col min="14347" max="14347" width="8.1328125" customWidth="1"/>
    <col min="14348" max="14349" width="16.46484375" customWidth="1"/>
    <col min="14350" max="14350" width="15" customWidth="1"/>
    <col min="14351" max="14351" width="18.6640625" customWidth="1"/>
    <col min="14352" max="14352" width="16" customWidth="1"/>
    <col min="14353" max="14353" width="15.6640625" customWidth="1"/>
    <col min="14354" max="14354" width="10.46484375" customWidth="1"/>
    <col min="14593" max="14593" width="92.1328125" customWidth="1"/>
    <col min="14594" max="14594" width="13.53125" customWidth="1"/>
    <col min="14595" max="14595" width="14.6640625" customWidth="1"/>
    <col min="14596" max="14596" width="11" customWidth="1"/>
    <col min="14597" max="14597" width="17.33203125" customWidth="1"/>
    <col min="14598" max="14598" width="12.6640625" customWidth="1"/>
    <col min="14599" max="14599" width="9.1328125" customWidth="1"/>
    <col min="14600" max="14600" width="11.46484375" customWidth="1"/>
    <col min="14601" max="14601" width="16.46484375" customWidth="1"/>
    <col min="14602" max="14602" width="9.1328125" customWidth="1"/>
    <col min="14603" max="14603" width="8.1328125" customWidth="1"/>
    <col min="14604" max="14605" width="16.46484375" customWidth="1"/>
    <col min="14606" max="14606" width="15" customWidth="1"/>
    <col min="14607" max="14607" width="18.6640625" customWidth="1"/>
    <col min="14608" max="14608" width="16" customWidth="1"/>
    <col min="14609" max="14609" width="15.6640625" customWidth="1"/>
    <col min="14610" max="14610" width="10.46484375" customWidth="1"/>
    <col min="14849" max="14849" width="92.1328125" customWidth="1"/>
    <col min="14850" max="14850" width="13.53125" customWidth="1"/>
    <col min="14851" max="14851" width="14.6640625" customWidth="1"/>
    <col min="14852" max="14852" width="11" customWidth="1"/>
    <col min="14853" max="14853" width="17.33203125" customWidth="1"/>
    <col min="14854" max="14854" width="12.6640625" customWidth="1"/>
    <col min="14855" max="14855" width="9.1328125" customWidth="1"/>
    <col min="14856" max="14856" width="11.46484375" customWidth="1"/>
    <col min="14857" max="14857" width="16.46484375" customWidth="1"/>
    <col min="14858" max="14858" width="9.1328125" customWidth="1"/>
    <col min="14859" max="14859" width="8.1328125" customWidth="1"/>
    <col min="14860" max="14861" width="16.46484375" customWidth="1"/>
    <col min="14862" max="14862" width="15" customWidth="1"/>
    <col min="14863" max="14863" width="18.6640625" customWidth="1"/>
    <col min="14864" max="14864" width="16" customWidth="1"/>
    <col min="14865" max="14865" width="15.6640625" customWidth="1"/>
    <col min="14866" max="14866" width="10.46484375" customWidth="1"/>
    <col min="15105" max="15105" width="92.1328125" customWidth="1"/>
    <col min="15106" max="15106" width="13.53125" customWidth="1"/>
    <col min="15107" max="15107" width="14.6640625" customWidth="1"/>
    <col min="15108" max="15108" width="11" customWidth="1"/>
    <col min="15109" max="15109" width="17.33203125" customWidth="1"/>
    <col min="15110" max="15110" width="12.6640625" customWidth="1"/>
    <col min="15111" max="15111" width="9.1328125" customWidth="1"/>
    <col min="15112" max="15112" width="11.46484375" customWidth="1"/>
    <col min="15113" max="15113" width="16.46484375" customWidth="1"/>
    <col min="15114" max="15114" width="9.1328125" customWidth="1"/>
    <col min="15115" max="15115" width="8.1328125" customWidth="1"/>
    <col min="15116" max="15117" width="16.46484375" customWidth="1"/>
    <col min="15118" max="15118" width="15" customWidth="1"/>
    <col min="15119" max="15119" width="18.6640625" customWidth="1"/>
    <col min="15120" max="15120" width="16" customWidth="1"/>
    <col min="15121" max="15121" width="15.6640625" customWidth="1"/>
    <col min="15122" max="15122" width="10.46484375" customWidth="1"/>
    <col min="15361" max="15361" width="92.1328125" customWidth="1"/>
    <col min="15362" max="15362" width="13.53125" customWidth="1"/>
    <col min="15363" max="15363" width="14.6640625" customWidth="1"/>
    <col min="15364" max="15364" width="11" customWidth="1"/>
    <col min="15365" max="15365" width="17.33203125" customWidth="1"/>
    <col min="15366" max="15366" width="12.6640625" customWidth="1"/>
    <col min="15367" max="15367" width="9.1328125" customWidth="1"/>
    <col min="15368" max="15368" width="11.46484375" customWidth="1"/>
    <col min="15369" max="15369" width="16.46484375" customWidth="1"/>
    <col min="15370" max="15370" width="9.1328125" customWidth="1"/>
    <col min="15371" max="15371" width="8.1328125" customWidth="1"/>
    <col min="15372" max="15373" width="16.46484375" customWidth="1"/>
    <col min="15374" max="15374" width="15" customWidth="1"/>
    <col min="15375" max="15375" width="18.6640625" customWidth="1"/>
    <col min="15376" max="15376" width="16" customWidth="1"/>
    <col min="15377" max="15377" width="15.6640625" customWidth="1"/>
    <col min="15378" max="15378" width="10.46484375" customWidth="1"/>
    <col min="15617" max="15617" width="92.1328125" customWidth="1"/>
    <col min="15618" max="15618" width="13.53125" customWidth="1"/>
    <col min="15619" max="15619" width="14.6640625" customWidth="1"/>
    <col min="15620" max="15620" width="11" customWidth="1"/>
    <col min="15621" max="15621" width="17.33203125" customWidth="1"/>
    <col min="15622" max="15622" width="12.6640625" customWidth="1"/>
    <col min="15623" max="15623" width="9.1328125" customWidth="1"/>
    <col min="15624" max="15624" width="11.46484375" customWidth="1"/>
    <col min="15625" max="15625" width="16.46484375" customWidth="1"/>
    <col min="15626" max="15626" width="9.1328125" customWidth="1"/>
    <col min="15627" max="15627" width="8.1328125" customWidth="1"/>
    <col min="15628" max="15629" width="16.46484375" customWidth="1"/>
    <col min="15630" max="15630" width="15" customWidth="1"/>
    <col min="15631" max="15631" width="18.6640625" customWidth="1"/>
    <col min="15632" max="15632" width="16" customWidth="1"/>
    <col min="15633" max="15633" width="15.6640625" customWidth="1"/>
    <col min="15634" max="15634" width="10.46484375" customWidth="1"/>
    <col min="15873" max="15873" width="92.1328125" customWidth="1"/>
    <col min="15874" max="15874" width="13.53125" customWidth="1"/>
    <col min="15875" max="15875" width="14.6640625" customWidth="1"/>
    <col min="15876" max="15876" width="11" customWidth="1"/>
    <col min="15877" max="15877" width="17.33203125" customWidth="1"/>
    <col min="15878" max="15878" width="12.6640625" customWidth="1"/>
    <col min="15879" max="15879" width="9.1328125" customWidth="1"/>
    <col min="15880" max="15880" width="11.46484375" customWidth="1"/>
    <col min="15881" max="15881" width="16.46484375" customWidth="1"/>
    <col min="15882" max="15882" width="9.1328125" customWidth="1"/>
    <col min="15883" max="15883" width="8.1328125" customWidth="1"/>
    <col min="15884" max="15885" width="16.46484375" customWidth="1"/>
    <col min="15886" max="15886" width="15" customWidth="1"/>
    <col min="15887" max="15887" width="18.6640625" customWidth="1"/>
    <col min="15888" max="15888" width="16" customWidth="1"/>
    <col min="15889" max="15889" width="15.6640625" customWidth="1"/>
    <col min="15890" max="15890" width="10.46484375" customWidth="1"/>
    <col min="16129" max="16129" width="92.1328125" customWidth="1"/>
    <col min="16130" max="16130" width="13.53125" customWidth="1"/>
    <col min="16131" max="16131" width="14.6640625" customWidth="1"/>
    <col min="16132" max="16132" width="11" customWidth="1"/>
    <col min="16133" max="16133" width="17.33203125" customWidth="1"/>
    <col min="16134" max="16134" width="12.6640625" customWidth="1"/>
    <col min="16135" max="16135" width="9.1328125" customWidth="1"/>
    <col min="16136" max="16136" width="11.46484375" customWidth="1"/>
    <col min="16137" max="16137" width="16.46484375" customWidth="1"/>
    <col min="16138" max="16138" width="9.1328125" customWidth="1"/>
    <col min="16139" max="16139" width="8.1328125" customWidth="1"/>
    <col min="16140" max="16141" width="16.46484375" customWidth="1"/>
    <col min="16142" max="16142" width="15" customWidth="1"/>
    <col min="16143" max="16143" width="18.6640625" customWidth="1"/>
    <col min="16144" max="16144" width="16" customWidth="1"/>
    <col min="16145" max="16145" width="15.6640625" customWidth="1"/>
    <col min="16146" max="16146" width="10.46484375" customWidth="1"/>
  </cols>
  <sheetData>
    <row r="5" spans="1:20" x14ac:dyDescent="0.45">
      <c r="D5" s="1"/>
      <c r="E5"/>
    </row>
    <row r="6" spans="1:20" x14ac:dyDescent="0.45">
      <c r="D6" s="1"/>
      <c r="E6"/>
    </row>
    <row r="8" spans="1:20" ht="21" x14ac:dyDescent="0.65">
      <c r="A8" s="4" t="s">
        <v>56</v>
      </c>
      <c r="B8" s="4"/>
    </row>
    <row r="9" spans="1:20" x14ac:dyDescent="0.45">
      <c r="A9" s="5" t="s">
        <v>47</v>
      </c>
      <c r="B9" s="5"/>
    </row>
    <row r="10" spans="1:20" x14ac:dyDescent="0.45">
      <c r="A10" t="s">
        <v>55</v>
      </c>
    </row>
    <row r="12" spans="1:20" x14ac:dyDescent="0.45">
      <c r="A12" s="6" t="s">
        <v>0</v>
      </c>
      <c r="B12" s="6"/>
      <c r="C12" s="7"/>
      <c r="D12" s="7"/>
      <c r="F12" s="7"/>
      <c r="H12" s="7"/>
      <c r="J12" s="7"/>
      <c r="K12" s="1"/>
      <c r="L12" s="7"/>
      <c r="P12" s="7"/>
      <c r="Q12" s="7"/>
      <c r="R12" s="7"/>
      <c r="S12" s="7"/>
      <c r="T12" s="8"/>
    </row>
    <row r="13" spans="1:20" x14ac:dyDescent="0.45">
      <c r="A13" s="6"/>
      <c r="B13" s="6"/>
      <c r="C13" s="7"/>
      <c r="D13" s="7"/>
      <c r="F13" s="110" t="s">
        <v>1</v>
      </c>
      <c r="G13" s="111"/>
      <c r="H13" s="111"/>
      <c r="I13" s="112"/>
      <c r="J13" s="113" t="s">
        <v>2</v>
      </c>
      <c r="K13" s="114"/>
      <c r="L13" s="114"/>
      <c r="M13" s="115"/>
      <c r="N13" s="114" t="s">
        <v>3</v>
      </c>
      <c r="O13" s="114"/>
      <c r="P13" s="114"/>
      <c r="Q13" s="114"/>
      <c r="R13" s="114"/>
      <c r="S13" s="115"/>
      <c r="T13" s="8"/>
    </row>
    <row r="14" spans="1:20" ht="26.25" x14ac:dyDescent="0.45">
      <c r="A14" s="9" t="s">
        <v>4</v>
      </c>
      <c r="B14" s="9" t="s">
        <v>5</v>
      </c>
      <c r="C14" s="10" t="s">
        <v>6</v>
      </c>
      <c r="D14" s="10" t="s">
        <v>7</v>
      </c>
      <c r="E14" s="11" t="s">
        <v>8</v>
      </c>
      <c r="F14" s="10" t="s">
        <v>9</v>
      </c>
      <c r="G14" s="12" t="s">
        <v>10</v>
      </c>
      <c r="H14" s="10" t="s">
        <v>11</v>
      </c>
      <c r="I14" s="13" t="s">
        <v>12</v>
      </c>
      <c r="J14" s="10" t="s">
        <v>9</v>
      </c>
      <c r="K14" s="12" t="s">
        <v>10</v>
      </c>
      <c r="L14" s="10" t="s">
        <v>13</v>
      </c>
      <c r="M14" s="13" t="s">
        <v>12</v>
      </c>
      <c r="N14" s="13" t="s">
        <v>14</v>
      </c>
      <c r="O14" s="13" t="s">
        <v>15</v>
      </c>
      <c r="P14" s="10" t="s">
        <v>16</v>
      </c>
      <c r="Q14" s="10" t="s">
        <v>17</v>
      </c>
      <c r="R14" s="10" t="s">
        <v>18</v>
      </c>
      <c r="S14" s="10" t="s">
        <v>19</v>
      </c>
      <c r="T14" s="8"/>
    </row>
    <row r="15" spans="1:20" x14ac:dyDescent="0.45">
      <c r="A15" s="7"/>
      <c r="B15" s="7"/>
      <c r="C15" s="7"/>
      <c r="D15" s="7"/>
      <c r="F15" s="7"/>
      <c r="H15" s="7"/>
      <c r="J15" s="7"/>
      <c r="K15" s="1"/>
      <c r="L15" s="7"/>
      <c r="P15" s="7"/>
      <c r="Q15" s="7"/>
      <c r="R15" s="7"/>
      <c r="S15" s="7"/>
      <c r="T15" s="8"/>
    </row>
    <row r="16" spans="1:20" x14ac:dyDescent="0.45">
      <c r="A16" s="14" t="s">
        <v>20</v>
      </c>
      <c r="B16" s="14" t="s">
        <v>21</v>
      </c>
      <c r="C16" s="15">
        <f>1500*3</f>
        <v>4500</v>
      </c>
      <c r="D16" s="16">
        <v>1.1000000000000001</v>
      </c>
      <c r="E16" s="17">
        <f>C16*D16</f>
        <v>4950</v>
      </c>
      <c r="F16" s="18">
        <f t="shared" ref="F16:F22" si="0">G16*C16</f>
        <v>270</v>
      </c>
      <c r="G16" s="19">
        <v>0.06</v>
      </c>
      <c r="H16" s="20">
        <v>35</v>
      </c>
      <c r="I16" s="17">
        <f t="shared" ref="I16:I22" si="1">H16*F16</f>
        <v>9450</v>
      </c>
      <c r="J16" s="18">
        <f t="shared" ref="J16:J22" si="2">K16*C16</f>
        <v>0</v>
      </c>
      <c r="K16" s="19">
        <v>0</v>
      </c>
      <c r="L16" s="20">
        <v>0</v>
      </c>
      <c r="M16" s="17">
        <f t="shared" ref="M16:M22" si="3">L16*J16</f>
        <v>0</v>
      </c>
      <c r="N16" s="17">
        <f t="shared" ref="N16:N22" si="4">I16+M16</f>
        <v>9450</v>
      </c>
      <c r="O16" s="17">
        <f t="shared" ref="O16:O22" si="5">I16+(M16*4)</f>
        <v>9450</v>
      </c>
      <c r="P16" s="21">
        <f t="shared" ref="P16:P22" si="6">N16-E16</f>
        <v>4500</v>
      </c>
      <c r="Q16" s="21">
        <f t="shared" ref="Q16:Q22" si="7">O16-E16</f>
        <v>4500</v>
      </c>
      <c r="R16" s="22">
        <f t="shared" ref="R16:R22" si="8">N16/E16</f>
        <v>1.9090909090909092</v>
      </c>
      <c r="S16" s="22">
        <f t="shared" ref="S16:S22" si="9">O16/E16</f>
        <v>1.9090909090909092</v>
      </c>
      <c r="T16" s="8"/>
    </row>
    <row r="17" spans="1:20" x14ac:dyDescent="0.45">
      <c r="A17" s="14" t="s">
        <v>57</v>
      </c>
      <c r="B17" s="14" t="s">
        <v>23</v>
      </c>
      <c r="C17" s="23">
        <v>50</v>
      </c>
      <c r="D17" s="16">
        <f>E17/C17</f>
        <v>0</v>
      </c>
      <c r="E17" s="17">
        <v>0</v>
      </c>
      <c r="F17" s="18">
        <f t="shared" si="0"/>
        <v>1</v>
      </c>
      <c r="G17" s="19">
        <v>0.02</v>
      </c>
      <c r="H17" s="20">
        <v>20</v>
      </c>
      <c r="I17" s="17">
        <f t="shared" si="1"/>
        <v>20</v>
      </c>
      <c r="J17" s="18">
        <f t="shared" si="2"/>
        <v>1.5</v>
      </c>
      <c r="K17" s="19">
        <v>0.03</v>
      </c>
      <c r="L17" s="20">
        <v>60</v>
      </c>
      <c r="M17" s="17">
        <f t="shared" si="3"/>
        <v>90</v>
      </c>
      <c r="N17" s="17">
        <f t="shared" si="4"/>
        <v>110</v>
      </c>
      <c r="O17" s="17">
        <f t="shared" si="5"/>
        <v>380</v>
      </c>
      <c r="P17" s="21">
        <f t="shared" si="6"/>
        <v>110</v>
      </c>
      <c r="Q17" s="21">
        <f t="shared" si="7"/>
        <v>380</v>
      </c>
      <c r="R17" s="22" t="e">
        <f t="shared" si="8"/>
        <v>#DIV/0!</v>
      </c>
      <c r="S17" s="22" t="e">
        <f t="shared" si="9"/>
        <v>#DIV/0!</v>
      </c>
      <c r="T17" s="8"/>
    </row>
    <row r="18" spans="1:20" x14ac:dyDescent="0.45">
      <c r="A18" s="14" t="s">
        <v>58</v>
      </c>
      <c r="B18" s="14" t="s">
        <v>25</v>
      </c>
      <c r="C18" s="23">
        <v>100</v>
      </c>
      <c r="D18" s="16">
        <f>E18/C18</f>
        <v>0</v>
      </c>
      <c r="E18" s="17">
        <v>0</v>
      </c>
      <c r="F18" s="18">
        <f t="shared" si="0"/>
        <v>1</v>
      </c>
      <c r="G18" s="19">
        <v>0.01</v>
      </c>
      <c r="H18" s="20">
        <v>20</v>
      </c>
      <c r="I18" s="17">
        <f t="shared" si="1"/>
        <v>20</v>
      </c>
      <c r="J18" s="18">
        <f t="shared" si="2"/>
        <v>1</v>
      </c>
      <c r="K18" s="19">
        <v>0.01</v>
      </c>
      <c r="L18" s="20">
        <v>60</v>
      </c>
      <c r="M18" s="17">
        <f t="shared" si="3"/>
        <v>60</v>
      </c>
      <c r="N18" s="17">
        <f t="shared" si="4"/>
        <v>80</v>
      </c>
      <c r="O18" s="17">
        <f t="shared" si="5"/>
        <v>260</v>
      </c>
      <c r="P18" s="21">
        <f t="shared" si="6"/>
        <v>80</v>
      </c>
      <c r="Q18" s="21">
        <f t="shared" si="7"/>
        <v>260</v>
      </c>
      <c r="R18" s="22" t="e">
        <f t="shared" si="8"/>
        <v>#DIV/0!</v>
      </c>
      <c r="S18" s="22" t="e">
        <f t="shared" si="9"/>
        <v>#DIV/0!</v>
      </c>
      <c r="T18" s="8"/>
    </row>
    <row r="19" spans="1:20" x14ac:dyDescent="0.45">
      <c r="A19" s="14" t="s">
        <v>26</v>
      </c>
      <c r="B19" s="14" t="s">
        <v>21</v>
      </c>
      <c r="C19" s="15">
        <v>1000</v>
      </c>
      <c r="D19" s="16">
        <v>1.1000000000000001</v>
      </c>
      <c r="E19" s="17">
        <f>C19*D19</f>
        <v>1100</v>
      </c>
      <c r="F19" s="18">
        <f t="shared" si="0"/>
        <v>20</v>
      </c>
      <c r="G19" s="19">
        <v>0.02</v>
      </c>
      <c r="H19" s="20">
        <v>20</v>
      </c>
      <c r="I19" s="17">
        <f t="shared" si="1"/>
        <v>400</v>
      </c>
      <c r="J19" s="18">
        <f t="shared" si="2"/>
        <v>40</v>
      </c>
      <c r="K19" s="19">
        <v>0.04</v>
      </c>
      <c r="L19" s="20">
        <v>62</v>
      </c>
      <c r="M19" s="17">
        <f t="shared" si="3"/>
        <v>2480</v>
      </c>
      <c r="N19" s="17">
        <f t="shared" si="4"/>
        <v>2880</v>
      </c>
      <c r="O19" s="17">
        <f t="shared" si="5"/>
        <v>10320</v>
      </c>
      <c r="P19" s="21">
        <f t="shared" si="6"/>
        <v>1780</v>
      </c>
      <c r="Q19" s="21">
        <f t="shared" si="7"/>
        <v>9220</v>
      </c>
      <c r="R19" s="22">
        <f t="shared" si="8"/>
        <v>2.6181818181818182</v>
      </c>
      <c r="S19" s="22">
        <f t="shared" si="9"/>
        <v>9.3818181818181809</v>
      </c>
      <c r="T19" s="8"/>
    </row>
    <row r="20" spans="1:20" x14ac:dyDescent="0.45">
      <c r="A20" s="14" t="s">
        <v>27</v>
      </c>
      <c r="B20" s="14" t="s">
        <v>21</v>
      </c>
      <c r="C20" s="15">
        <v>500</v>
      </c>
      <c r="D20" s="16">
        <v>1.1000000000000001</v>
      </c>
      <c r="E20" s="17">
        <f>C20*D20</f>
        <v>550</v>
      </c>
      <c r="F20" s="18">
        <f t="shared" si="0"/>
        <v>10</v>
      </c>
      <c r="G20" s="19">
        <v>0.02</v>
      </c>
      <c r="H20" s="20">
        <v>20</v>
      </c>
      <c r="I20" s="17">
        <f t="shared" si="1"/>
        <v>200</v>
      </c>
      <c r="J20" s="18">
        <f t="shared" si="2"/>
        <v>30</v>
      </c>
      <c r="K20" s="19">
        <v>0.06</v>
      </c>
      <c r="L20" s="20">
        <v>24</v>
      </c>
      <c r="M20" s="17">
        <f t="shared" si="3"/>
        <v>720</v>
      </c>
      <c r="N20" s="17">
        <f t="shared" si="4"/>
        <v>920</v>
      </c>
      <c r="O20" s="17">
        <f t="shared" si="5"/>
        <v>3080</v>
      </c>
      <c r="P20" s="21">
        <f t="shared" si="6"/>
        <v>370</v>
      </c>
      <c r="Q20" s="21">
        <f t="shared" si="7"/>
        <v>2530</v>
      </c>
      <c r="R20" s="22">
        <f t="shared" si="8"/>
        <v>1.6727272727272726</v>
      </c>
      <c r="S20" s="22">
        <f t="shared" si="9"/>
        <v>5.6</v>
      </c>
      <c r="T20" s="8"/>
    </row>
    <row r="21" spans="1:20" x14ac:dyDescent="0.45">
      <c r="A21" s="14" t="s">
        <v>28</v>
      </c>
      <c r="B21" s="14" t="s">
        <v>21</v>
      </c>
      <c r="C21" s="15">
        <v>1500</v>
      </c>
      <c r="D21" s="16">
        <v>1.4</v>
      </c>
      <c r="E21" s="17">
        <f>C21*D21</f>
        <v>2100</v>
      </c>
      <c r="F21" s="18">
        <v>144</v>
      </c>
      <c r="G21" s="19">
        <v>0.01</v>
      </c>
      <c r="H21" s="20">
        <v>50</v>
      </c>
      <c r="I21" s="17">
        <v>7185</v>
      </c>
      <c r="J21" s="18">
        <v>0</v>
      </c>
      <c r="K21" s="19">
        <v>0</v>
      </c>
      <c r="L21" s="20" t="s">
        <v>29</v>
      </c>
      <c r="M21" s="17" t="s">
        <v>29</v>
      </c>
      <c r="N21" s="17">
        <v>7185</v>
      </c>
      <c r="O21" s="17">
        <v>7185</v>
      </c>
      <c r="P21" s="21">
        <v>-11310.7</v>
      </c>
      <c r="Q21" s="21">
        <v>-11310.7</v>
      </c>
      <c r="R21" s="22">
        <v>0.39</v>
      </c>
      <c r="S21" s="22">
        <v>0.39</v>
      </c>
      <c r="T21" s="8"/>
    </row>
    <row r="22" spans="1:20" x14ac:dyDescent="0.45">
      <c r="A22" s="14" t="s">
        <v>30</v>
      </c>
      <c r="B22" s="14" t="s">
        <v>23</v>
      </c>
      <c r="C22" s="15">
        <f>2400*4</f>
        <v>9600</v>
      </c>
      <c r="D22" s="16">
        <f>E22/C22</f>
        <v>0</v>
      </c>
      <c r="E22" s="17"/>
      <c r="F22" s="18">
        <f t="shared" si="0"/>
        <v>48</v>
      </c>
      <c r="G22" s="19">
        <v>5.0000000000000001E-3</v>
      </c>
      <c r="H22" s="20">
        <v>30</v>
      </c>
      <c r="I22" s="17">
        <f t="shared" si="1"/>
        <v>1440</v>
      </c>
      <c r="J22" s="18">
        <f t="shared" si="2"/>
        <v>0</v>
      </c>
      <c r="K22" s="19">
        <v>0</v>
      </c>
      <c r="L22" s="20">
        <v>0</v>
      </c>
      <c r="M22" s="17">
        <f t="shared" si="3"/>
        <v>0</v>
      </c>
      <c r="N22" s="17">
        <f t="shared" si="4"/>
        <v>1440</v>
      </c>
      <c r="O22" s="17">
        <f t="shared" si="5"/>
        <v>1440</v>
      </c>
      <c r="P22" s="21">
        <f t="shared" si="6"/>
        <v>1440</v>
      </c>
      <c r="Q22" s="21">
        <f t="shared" si="7"/>
        <v>1440</v>
      </c>
      <c r="R22" s="22" t="e">
        <f t="shared" si="8"/>
        <v>#DIV/0!</v>
      </c>
      <c r="S22" s="22" t="e">
        <f t="shared" si="9"/>
        <v>#DIV/0!</v>
      </c>
      <c r="T22" s="8"/>
    </row>
    <row r="23" spans="1:20" x14ac:dyDescent="0.45">
      <c r="A23" s="14" t="s">
        <v>31</v>
      </c>
      <c r="B23" s="14"/>
      <c r="C23" s="15"/>
      <c r="D23" s="16"/>
      <c r="E23" s="17">
        <v>2000</v>
      </c>
      <c r="F23" s="18"/>
      <c r="G23" s="19"/>
      <c r="H23" s="20"/>
      <c r="I23" s="17"/>
      <c r="J23" s="18"/>
      <c r="K23" s="19"/>
      <c r="L23" s="20"/>
      <c r="M23" s="17"/>
      <c r="N23" s="17"/>
      <c r="O23" s="17"/>
      <c r="P23" s="21"/>
      <c r="Q23" s="21"/>
      <c r="R23" s="22"/>
      <c r="S23" s="22"/>
      <c r="T23" s="8"/>
    </row>
    <row r="24" spans="1:20" x14ac:dyDescent="0.45">
      <c r="A24" s="14" t="s">
        <v>32</v>
      </c>
      <c r="B24" s="14" t="s">
        <v>33</v>
      </c>
      <c r="C24" s="15">
        <f>(J26-J20)+J38</f>
        <v>102.5</v>
      </c>
      <c r="D24" s="16">
        <v>2</v>
      </c>
      <c r="E24" s="17">
        <f>C24*D24</f>
        <v>205</v>
      </c>
      <c r="F24" s="18"/>
      <c r="G24" s="19"/>
      <c r="H24" s="20"/>
      <c r="I24" s="17"/>
      <c r="J24" s="18"/>
      <c r="K24" s="19"/>
      <c r="L24" s="20"/>
      <c r="M24" s="17"/>
      <c r="N24" s="17"/>
      <c r="O24" s="17"/>
      <c r="P24" s="21"/>
      <c r="Q24" s="21"/>
      <c r="R24" s="22"/>
      <c r="S24" s="22"/>
      <c r="T24" s="8"/>
    </row>
    <row r="25" spans="1:20" ht="14.65" thickBot="1" x14ac:dyDescent="0.5">
      <c r="A25" s="7"/>
      <c r="B25" s="7"/>
      <c r="C25" s="7"/>
      <c r="D25" s="7"/>
      <c r="E25" s="2"/>
      <c r="F25" s="24"/>
      <c r="H25" s="7"/>
      <c r="J25" s="24"/>
      <c r="K25" s="1"/>
      <c r="L25" s="7"/>
      <c r="P25" s="7"/>
      <c r="Q25" s="7"/>
      <c r="R25" s="7"/>
      <c r="S25" s="7"/>
      <c r="T25" s="8"/>
    </row>
    <row r="26" spans="1:20" ht="14.65" thickBot="1" x14ac:dyDescent="0.5">
      <c r="A26" s="25" t="s">
        <v>34</v>
      </c>
      <c r="B26" s="25"/>
      <c r="C26" s="26"/>
      <c r="D26" s="27"/>
      <c r="E26" s="28">
        <f>SUM(E15:E25)</f>
        <v>10905</v>
      </c>
      <c r="F26" s="29">
        <f>SUM(F15:F25)</f>
        <v>494</v>
      </c>
      <c r="G26" s="30"/>
      <c r="H26" s="31"/>
      <c r="I26" s="28">
        <f>SUM(I15:I25)</f>
        <v>18715</v>
      </c>
      <c r="J26" s="29">
        <f>SUM(J15:J25)</f>
        <v>72.5</v>
      </c>
      <c r="K26" s="30"/>
      <c r="L26" s="32"/>
      <c r="M26" s="28">
        <f>SUM(M15:M25)</f>
        <v>3350</v>
      </c>
      <c r="N26" s="28">
        <f>SUM(N15:N25)</f>
        <v>22065</v>
      </c>
      <c r="O26" s="28">
        <f>SUM(O15:O25)</f>
        <v>32115</v>
      </c>
      <c r="P26" s="33">
        <f>N26-E26</f>
        <v>11160</v>
      </c>
      <c r="Q26" s="33">
        <f>O26-E26</f>
        <v>21210</v>
      </c>
      <c r="R26" s="34">
        <f>N26/E26</f>
        <v>2.0233837689133427</v>
      </c>
      <c r="S26" s="34">
        <f>O26/E26</f>
        <v>2.9449793672627234</v>
      </c>
    </row>
    <row r="27" spans="1:20" x14ac:dyDescent="0.45">
      <c r="A27" s="35"/>
      <c r="B27" s="35"/>
    </row>
    <row r="28" spans="1:20" x14ac:dyDescent="0.45">
      <c r="A28" s="6" t="s">
        <v>35</v>
      </c>
      <c r="B28" s="6"/>
    </row>
    <row r="29" spans="1:20" x14ac:dyDescent="0.45">
      <c r="A29" s="8"/>
      <c r="B29" s="8"/>
      <c r="C29" s="8"/>
      <c r="D29" s="8"/>
      <c r="E29" s="36"/>
      <c r="F29" s="110" t="s">
        <v>1</v>
      </c>
      <c r="G29" s="111"/>
      <c r="H29" s="111"/>
      <c r="I29" s="112"/>
      <c r="J29" s="116" t="s">
        <v>2</v>
      </c>
      <c r="K29" s="117"/>
      <c r="L29" s="117"/>
      <c r="M29" s="118"/>
      <c r="N29" s="117" t="s">
        <v>36</v>
      </c>
      <c r="O29" s="117"/>
      <c r="P29" s="117"/>
      <c r="Q29" s="117"/>
      <c r="R29" s="117"/>
      <c r="S29" s="118"/>
      <c r="T29" s="37"/>
    </row>
    <row r="30" spans="1:20" s="43" customFormat="1" ht="26.25" x14ac:dyDescent="0.45">
      <c r="A30" s="38" t="s">
        <v>4</v>
      </c>
      <c r="B30" s="38" t="s">
        <v>5</v>
      </c>
      <c r="C30" s="38" t="s">
        <v>6</v>
      </c>
      <c r="D30" s="38" t="s">
        <v>7</v>
      </c>
      <c r="E30" s="39" t="s">
        <v>8</v>
      </c>
      <c r="F30" s="38" t="s">
        <v>9</v>
      </c>
      <c r="G30" s="40" t="s">
        <v>10</v>
      </c>
      <c r="H30" s="38" t="s">
        <v>11</v>
      </c>
      <c r="I30" s="41" t="s">
        <v>12</v>
      </c>
      <c r="J30" s="38" t="s">
        <v>9</v>
      </c>
      <c r="K30" s="40" t="s">
        <v>10</v>
      </c>
      <c r="L30" s="38" t="s">
        <v>13</v>
      </c>
      <c r="M30" s="41" t="s">
        <v>12</v>
      </c>
      <c r="N30" s="41" t="s">
        <v>14</v>
      </c>
      <c r="O30" s="41" t="s">
        <v>15</v>
      </c>
      <c r="P30" s="38" t="s">
        <v>16</v>
      </c>
      <c r="Q30" s="38" t="s">
        <v>17</v>
      </c>
      <c r="R30" s="38" t="s">
        <v>18</v>
      </c>
      <c r="S30" s="38" t="s">
        <v>19</v>
      </c>
      <c r="T30" s="42"/>
    </row>
    <row r="31" spans="1:20" x14ac:dyDescent="0.45">
      <c r="A31" s="7"/>
      <c r="B31" s="7"/>
      <c r="C31" s="7"/>
      <c r="D31" s="7"/>
      <c r="E31" s="36"/>
      <c r="F31" s="7"/>
      <c r="G31" s="44"/>
      <c r="H31" s="7"/>
      <c r="I31" s="45"/>
      <c r="J31" s="7"/>
      <c r="K31" s="44"/>
      <c r="L31" s="7"/>
      <c r="M31" s="45"/>
      <c r="N31" s="45"/>
      <c r="O31" s="45"/>
      <c r="P31" s="7"/>
      <c r="Q31" s="7"/>
      <c r="R31" s="7"/>
      <c r="S31" s="7"/>
      <c r="T31" s="37"/>
    </row>
    <row r="32" spans="1:20" x14ac:dyDescent="0.45">
      <c r="A32" s="46" t="s">
        <v>37</v>
      </c>
      <c r="B32" s="46"/>
      <c r="C32" s="47"/>
      <c r="D32" s="47"/>
      <c r="E32" s="48"/>
      <c r="F32" s="47"/>
      <c r="G32" s="49"/>
      <c r="H32" s="47"/>
      <c r="I32" s="50"/>
      <c r="J32" s="47"/>
      <c r="K32" s="49"/>
      <c r="L32" s="47"/>
      <c r="M32" s="50"/>
      <c r="N32" s="50"/>
      <c r="O32" s="50"/>
      <c r="P32" s="47"/>
      <c r="Q32" s="47"/>
      <c r="R32" s="47"/>
      <c r="S32" s="47"/>
      <c r="T32" s="37"/>
    </row>
    <row r="33" spans="1:20" x14ac:dyDescent="0.45">
      <c r="A33" s="51" t="s">
        <v>59</v>
      </c>
      <c r="B33" s="51"/>
      <c r="C33" s="52">
        <v>0</v>
      </c>
      <c r="D33" s="53">
        <v>0</v>
      </c>
      <c r="E33" s="54">
        <v>1000</v>
      </c>
      <c r="F33" s="55">
        <v>30</v>
      </c>
      <c r="G33" s="56"/>
      <c r="H33" s="57">
        <v>33</v>
      </c>
      <c r="I33" s="58">
        <f>H33*F33</f>
        <v>990</v>
      </c>
      <c r="J33" s="55">
        <v>40</v>
      </c>
      <c r="K33" s="56">
        <v>0</v>
      </c>
      <c r="L33" s="57">
        <v>60</v>
      </c>
      <c r="M33" s="58">
        <f>L33*J33</f>
        <v>2400</v>
      </c>
      <c r="N33" s="58">
        <f>I33+M33</f>
        <v>3390</v>
      </c>
      <c r="O33" s="58">
        <f>I33+(M33*4)</f>
        <v>10590</v>
      </c>
      <c r="P33" s="59">
        <f>N33-E33</f>
        <v>2390</v>
      </c>
      <c r="Q33" s="59">
        <f>O33-E33</f>
        <v>9590</v>
      </c>
      <c r="R33" s="60">
        <f>N33/E33</f>
        <v>3.39</v>
      </c>
      <c r="S33" s="60">
        <f>O33/E33</f>
        <v>10.59</v>
      </c>
      <c r="T33" s="37"/>
    </row>
    <row r="34" spans="1:20" x14ac:dyDescent="0.45">
      <c r="A34" s="61" t="s">
        <v>39</v>
      </c>
      <c r="B34" s="61"/>
      <c r="C34" s="47"/>
      <c r="D34" s="47"/>
      <c r="E34" s="48"/>
      <c r="F34" s="47"/>
      <c r="G34" s="49"/>
      <c r="H34" s="47"/>
      <c r="I34" s="50"/>
      <c r="J34" s="47"/>
      <c r="K34" s="49"/>
      <c r="L34" s="47"/>
      <c r="M34" s="50"/>
      <c r="N34" s="50"/>
      <c r="O34" s="50"/>
      <c r="P34" s="47"/>
      <c r="Q34" s="47"/>
      <c r="R34" s="47"/>
      <c r="S34" s="47"/>
      <c r="T34" s="37"/>
    </row>
    <row r="35" spans="1:20" x14ac:dyDescent="0.45">
      <c r="A35" s="62" t="s">
        <v>40</v>
      </c>
      <c r="B35" s="63"/>
      <c r="C35" s="52">
        <v>0</v>
      </c>
      <c r="D35" s="53">
        <v>0</v>
      </c>
      <c r="E35" s="64">
        <v>1500</v>
      </c>
      <c r="F35" s="55">
        <v>20</v>
      </c>
      <c r="G35" s="65"/>
      <c r="H35" s="66">
        <v>25</v>
      </c>
      <c r="I35" s="58">
        <f>H35*F35</f>
        <v>500</v>
      </c>
      <c r="J35" s="55">
        <v>20</v>
      </c>
      <c r="K35" s="56">
        <v>0</v>
      </c>
      <c r="L35" s="57">
        <v>60</v>
      </c>
      <c r="M35" s="58">
        <f>L35*J35</f>
        <v>1200</v>
      </c>
      <c r="N35" s="58">
        <f>I35+M35</f>
        <v>1700</v>
      </c>
      <c r="O35" s="58">
        <f>I35+(M35*4)</f>
        <v>5300</v>
      </c>
      <c r="P35" s="59">
        <f>N35-E35</f>
        <v>200</v>
      </c>
      <c r="Q35" s="59">
        <f>O35-E35</f>
        <v>3800</v>
      </c>
      <c r="R35" s="60">
        <f>N35/E35</f>
        <v>1.1333333333333333</v>
      </c>
      <c r="S35" s="60">
        <f>O35/E35</f>
        <v>3.5333333333333332</v>
      </c>
    </row>
    <row r="36" spans="1:20" x14ac:dyDescent="0.45">
      <c r="A36" s="62" t="s">
        <v>54</v>
      </c>
      <c r="B36" s="62"/>
      <c r="C36" s="63">
        <f>4*100000</f>
        <v>400000</v>
      </c>
      <c r="D36" s="102"/>
      <c r="E36" s="103">
        <f>((4*1000))+6000</f>
        <v>10000</v>
      </c>
      <c r="F36" s="104">
        <f>G36*C36</f>
        <v>80</v>
      </c>
      <c r="G36" s="105">
        <v>2.0000000000000001E-4</v>
      </c>
      <c r="H36" s="65">
        <v>33</v>
      </c>
      <c r="I36" s="106">
        <f>H36*F36</f>
        <v>2640</v>
      </c>
      <c r="J36" s="104">
        <f>K36*C36</f>
        <v>0</v>
      </c>
      <c r="K36" s="105">
        <v>0</v>
      </c>
      <c r="L36" s="65">
        <v>40</v>
      </c>
      <c r="M36" s="106">
        <f>L36*J36</f>
        <v>0</v>
      </c>
      <c r="N36" s="106">
        <f>I36+M36</f>
        <v>2640</v>
      </c>
      <c r="O36" s="106">
        <f>I36+(M36*4)</f>
        <v>2640</v>
      </c>
      <c r="P36" s="107">
        <f>N36-E36</f>
        <v>-7360</v>
      </c>
      <c r="Q36" s="107">
        <f>O36-E36</f>
        <v>-7360</v>
      </c>
      <c r="R36" s="108">
        <f>N36/E36</f>
        <v>0.26400000000000001</v>
      </c>
      <c r="S36" s="108">
        <f>O36/E36</f>
        <v>0.26400000000000001</v>
      </c>
      <c r="T36" s="37"/>
    </row>
    <row r="37" spans="1:20" ht="14.65" thickBot="1" x14ac:dyDescent="0.5">
      <c r="A37" s="7"/>
      <c r="B37" s="7"/>
      <c r="C37" s="7"/>
      <c r="D37" s="7"/>
      <c r="E37" s="45"/>
      <c r="F37" s="24"/>
      <c r="G37" s="44"/>
      <c r="H37" s="7"/>
      <c r="I37" s="45"/>
      <c r="J37" s="24"/>
      <c r="K37" s="44"/>
      <c r="L37" s="7"/>
      <c r="M37" s="45"/>
      <c r="N37" s="45"/>
      <c r="O37" s="45"/>
      <c r="P37" s="7"/>
      <c r="Q37" s="7"/>
      <c r="R37" s="7"/>
      <c r="S37" s="7"/>
      <c r="T37" s="37"/>
    </row>
    <row r="38" spans="1:20" ht="14.65" thickBot="1" x14ac:dyDescent="0.5">
      <c r="A38" s="25" t="s">
        <v>34</v>
      </c>
      <c r="B38" s="25"/>
      <c r="C38" s="67"/>
      <c r="D38" s="33"/>
      <c r="E38" s="68">
        <f>SUM(E31:E36)</f>
        <v>12500</v>
      </c>
      <c r="F38" s="29">
        <f>SUM(F31:F36)</f>
        <v>130</v>
      </c>
      <c r="G38" s="69"/>
      <c r="H38" s="70"/>
      <c r="I38" s="68">
        <f>SUM(I31:I36)</f>
        <v>4130</v>
      </c>
      <c r="J38" s="29">
        <f>SUM(J31:J36)</f>
        <v>60</v>
      </c>
      <c r="K38" s="69"/>
      <c r="L38" s="71"/>
      <c r="M38" s="68">
        <f>SUM(M31:M36)</f>
        <v>3600</v>
      </c>
      <c r="N38" s="68">
        <f>SUM(N31:N36)</f>
        <v>7730</v>
      </c>
      <c r="O38" s="68">
        <f>SUM(O31:O36)</f>
        <v>18530</v>
      </c>
      <c r="P38" s="33">
        <f>N38-E38</f>
        <v>-4770</v>
      </c>
      <c r="Q38" s="33">
        <f>O38-E38</f>
        <v>6030</v>
      </c>
      <c r="R38" s="34">
        <f>N38/E38</f>
        <v>0.61839999999999995</v>
      </c>
      <c r="S38" s="34">
        <f>O38/E38</f>
        <v>1.4823999999999999</v>
      </c>
      <c r="T38" s="37"/>
    </row>
    <row r="39" spans="1:20" ht="14.65" thickBot="1" x14ac:dyDescent="0.5">
      <c r="J39"/>
      <c r="K39" s="1"/>
      <c r="L39"/>
    </row>
    <row r="40" spans="1:20" ht="18.399999999999999" thickTop="1" thickBot="1" x14ac:dyDescent="0.55000000000000004">
      <c r="A40" s="72" t="s">
        <v>41</v>
      </c>
      <c r="B40" s="72"/>
      <c r="C40" s="73"/>
      <c r="D40" s="74"/>
      <c r="E40" s="75">
        <f>E26+E38</f>
        <v>23405</v>
      </c>
      <c r="F40" s="73"/>
      <c r="G40" s="76"/>
      <c r="H40" s="77"/>
      <c r="I40" s="78">
        <f>I26+I38</f>
        <v>22845</v>
      </c>
      <c r="J40" s="73"/>
      <c r="K40" s="76"/>
      <c r="L40" s="77"/>
      <c r="M40" s="78">
        <f>M26+M38</f>
        <v>6950</v>
      </c>
      <c r="N40" s="78">
        <f>N26+N38</f>
        <v>29795</v>
      </c>
      <c r="O40" s="78">
        <f>O26+O38</f>
        <v>50645</v>
      </c>
      <c r="P40" s="78">
        <f>N40-E40</f>
        <v>6390</v>
      </c>
      <c r="Q40" s="78">
        <f>O40-E40</f>
        <v>27240</v>
      </c>
      <c r="R40" s="74">
        <f>N40/E40</f>
        <v>1.2730185857722709</v>
      </c>
      <c r="S40" s="74">
        <f>O40/E40</f>
        <v>2.1638538773766287</v>
      </c>
    </row>
    <row r="41" spans="1:20" ht="14.65" thickTop="1" x14ac:dyDescent="0.45">
      <c r="A41" s="25"/>
      <c r="B41" s="25"/>
      <c r="C41" s="79"/>
      <c r="D41" s="80"/>
      <c r="E41" s="81"/>
      <c r="F41" s="80"/>
      <c r="G41" s="82"/>
      <c r="H41" s="83"/>
      <c r="I41" s="84"/>
      <c r="J41" s="80"/>
      <c r="K41" s="82"/>
      <c r="L41" s="83"/>
      <c r="M41" s="84"/>
      <c r="N41" s="84"/>
      <c r="O41" s="84"/>
      <c r="P41" s="80"/>
      <c r="Q41" s="80"/>
    </row>
    <row r="42" spans="1:20" x14ac:dyDescent="0.45">
      <c r="A42" s="109" t="s">
        <v>42</v>
      </c>
      <c r="B42" s="85"/>
      <c r="C42" s="79"/>
      <c r="D42" s="80"/>
      <c r="E42" s="81"/>
      <c r="F42" s="80"/>
      <c r="G42" s="82"/>
      <c r="H42" s="83"/>
      <c r="I42" s="84"/>
      <c r="J42" s="80"/>
      <c r="K42" s="82"/>
      <c r="L42" s="83"/>
      <c r="M42" s="86">
        <v>0</v>
      </c>
      <c r="N42" s="87"/>
      <c r="O42" s="84"/>
      <c r="P42" s="80"/>
      <c r="Q42" s="80"/>
    </row>
    <row r="43" spans="1:20" x14ac:dyDescent="0.45">
      <c r="A43" s="109" t="s">
        <v>43</v>
      </c>
      <c r="B43" s="85"/>
      <c r="C43" s="79"/>
      <c r="D43" s="80"/>
      <c r="E43" s="81"/>
      <c r="F43" s="80"/>
      <c r="G43" s="82"/>
      <c r="H43" s="83"/>
      <c r="I43" s="84"/>
      <c r="J43" s="80"/>
      <c r="K43" s="82"/>
      <c r="L43" s="83"/>
      <c r="M43" s="88">
        <f>M26+M38+M42</f>
        <v>6950</v>
      </c>
      <c r="N43" s="84"/>
      <c r="O43" s="84"/>
      <c r="P43" s="80"/>
      <c r="Q43" s="80"/>
    </row>
    <row r="44" spans="1:20" x14ac:dyDescent="0.45">
      <c r="A44" s="89"/>
      <c r="B44" s="89"/>
    </row>
    <row r="46" spans="1:20" ht="15.4" x14ac:dyDescent="0.45">
      <c r="A46" s="90" t="s">
        <v>44</v>
      </c>
      <c r="B46" s="90"/>
    </row>
    <row r="47" spans="1:20" ht="15.75" x14ac:dyDescent="0.5">
      <c r="A47" s="91"/>
      <c r="B47" s="91"/>
    </row>
    <row r="48" spans="1:20" ht="15.75" x14ac:dyDescent="0.5">
      <c r="A48" s="91"/>
      <c r="B48" s="91"/>
    </row>
    <row r="49" spans="1:15" ht="15.75" x14ac:dyDescent="0.5">
      <c r="A49" s="92"/>
      <c r="B49" s="92"/>
    </row>
    <row r="50" spans="1:15" ht="15.75" x14ac:dyDescent="0.5">
      <c r="A50" s="91"/>
      <c r="B50" s="91"/>
      <c r="E50"/>
      <c r="G50"/>
      <c r="I50"/>
      <c r="J50"/>
      <c r="K50"/>
      <c r="L50"/>
      <c r="M50"/>
      <c r="N50"/>
      <c r="O50"/>
    </row>
    <row r="51" spans="1:15" ht="15.75" x14ac:dyDescent="0.5">
      <c r="A51" s="91"/>
      <c r="B51" s="91"/>
      <c r="E51"/>
      <c r="G51"/>
      <c r="I51"/>
      <c r="J51"/>
      <c r="K51"/>
      <c r="L51"/>
      <c r="M51"/>
      <c r="N51"/>
      <c r="O51"/>
    </row>
    <row r="52" spans="1:15" ht="15.75" x14ac:dyDescent="0.5">
      <c r="A52" s="92"/>
      <c r="B52" s="92"/>
    </row>
    <row r="53" spans="1:15" ht="15.75" x14ac:dyDescent="0.5">
      <c r="A53" s="93"/>
      <c r="B53" s="93"/>
    </row>
    <row r="54" spans="1:15" ht="15.75" x14ac:dyDescent="0.5">
      <c r="A54" s="93"/>
      <c r="B54" s="93"/>
    </row>
    <row r="55" spans="1:15" ht="15.75" x14ac:dyDescent="0.5">
      <c r="A55" s="93"/>
      <c r="B55" s="93"/>
    </row>
    <row r="56" spans="1:15" x14ac:dyDescent="0.45">
      <c r="D56" s="94"/>
    </row>
    <row r="57" spans="1:15" ht="15.75" x14ac:dyDescent="0.5">
      <c r="A57" s="93"/>
      <c r="B57" s="93"/>
    </row>
    <row r="59" spans="1:15" ht="15.75" x14ac:dyDescent="0.5">
      <c r="A59" s="91"/>
      <c r="B59" s="91"/>
      <c r="E59"/>
      <c r="G59"/>
      <c r="I59"/>
      <c r="J59"/>
      <c r="K59"/>
      <c r="L59"/>
      <c r="M59"/>
      <c r="N59"/>
      <c r="O59"/>
    </row>
    <row r="60" spans="1:15" ht="15.75" x14ac:dyDescent="0.5">
      <c r="A60" s="93"/>
      <c r="B60" s="93"/>
      <c r="E60"/>
      <c r="G60"/>
      <c r="I60"/>
      <c r="J60"/>
      <c r="K60"/>
      <c r="L60"/>
      <c r="M60"/>
      <c r="N60"/>
      <c r="O60"/>
    </row>
    <row r="61" spans="1:15" ht="15.75" x14ac:dyDescent="0.5">
      <c r="A61" s="91"/>
      <c r="B61" s="91"/>
      <c r="E61"/>
      <c r="G61"/>
      <c r="I61"/>
      <c r="J61"/>
      <c r="K61"/>
      <c r="L61"/>
      <c r="M61"/>
      <c r="N61"/>
      <c r="O61"/>
    </row>
    <row r="62" spans="1:15" ht="15.75" x14ac:dyDescent="0.5">
      <c r="A62" s="91"/>
      <c r="B62" s="91"/>
      <c r="E62"/>
      <c r="G62"/>
      <c r="I62"/>
      <c r="J62"/>
      <c r="K62"/>
      <c r="L62"/>
      <c r="M62"/>
      <c r="N62"/>
      <c r="O62"/>
    </row>
    <row r="63" spans="1:15" ht="15.75" x14ac:dyDescent="0.5">
      <c r="A63" s="95"/>
      <c r="B63" s="95"/>
      <c r="D63" s="94"/>
      <c r="E63"/>
      <c r="G63"/>
      <c r="I63"/>
      <c r="J63"/>
      <c r="K63"/>
      <c r="L63"/>
      <c r="M63"/>
      <c r="N63"/>
      <c r="O63"/>
    </row>
    <row r="65" spans="1:2" x14ac:dyDescent="0.45">
      <c r="A65" s="80"/>
      <c r="B65" s="80"/>
    </row>
    <row r="66" spans="1:2" x14ac:dyDescent="0.45">
      <c r="A66" s="96"/>
      <c r="B66" s="96"/>
    </row>
    <row r="67" spans="1:2" x14ac:dyDescent="0.45">
      <c r="A67" s="80"/>
      <c r="B67" s="80"/>
    </row>
  </sheetData>
  <mergeCells count="6">
    <mergeCell ref="F13:I13"/>
    <mergeCell ref="J13:M13"/>
    <mergeCell ref="N13:S13"/>
    <mergeCell ref="F29:I29"/>
    <mergeCell ref="J29:M29"/>
    <mergeCell ref="N29:S29"/>
  </mergeCells>
  <pageMargins left="0.7" right="0.7" top="0.75" bottom="0.75" header="0.3" footer="0.3"/>
  <pageSetup paperSize="9" scale="48" orientation="landscape"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3CE3-6B0A-483E-BA7C-B45BA049266C}">
  <sheetPr>
    <pageSetUpPr fitToPage="1"/>
  </sheetPr>
  <dimension ref="A5:T67"/>
  <sheetViews>
    <sheetView topLeftCell="A25" workbookViewId="0">
      <selection activeCell="A43" sqref="A43"/>
    </sheetView>
  </sheetViews>
  <sheetFormatPr defaultColWidth="8.6640625" defaultRowHeight="14.25" x14ac:dyDescent="0.45"/>
  <cols>
    <col min="1" max="1" width="75.6640625" customWidth="1"/>
    <col min="2" max="2" width="14.6640625" customWidth="1"/>
    <col min="3" max="3" width="11" customWidth="1"/>
    <col min="4" max="4" width="17.33203125" style="3" customWidth="1"/>
    <col min="5" max="5" width="12.6640625" customWidth="1"/>
    <col min="6" max="6" width="9.1328125" style="1" customWidth="1"/>
    <col min="7" max="7" width="11.46484375" customWidth="1"/>
    <col min="8" max="8" width="16.46484375" style="2" customWidth="1"/>
    <col min="9" max="9" width="13.53125" style="2" customWidth="1"/>
    <col min="10" max="10" width="8.1328125" style="2" customWidth="1"/>
    <col min="11" max="12" width="16.46484375" style="2" customWidth="1"/>
    <col min="13" max="13" width="15" style="2" customWidth="1"/>
    <col min="14" max="14" width="18.6640625" style="2" customWidth="1"/>
    <col min="15" max="15" width="16" customWidth="1"/>
    <col min="16" max="16" width="15.6640625" customWidth="1"/>
    <col min="17" max="17" width="14.1328125" customWidth="1"/>
    <col min="257" max="257" width="94.1328125" customWidth="1"/>
    <col min="258" max="258" width="14.6640625" customWidth="1"/>
    <col min="259" max="259" width="11" customWidth="1"/>
    <col min="260" max="260" width="17.33203125" customWidth="1"/>
    <col min="261" max="261" width="12.6640625" customWidth="1"/>
    <col min="262" max="262" width="9.1328125" customWidth="1"/>
    <col min="263" max="263" width="11.46484375" customWidth="1"/>
    <col min="264" max="264" width="16.46484375" customWidth="1"/>
    <col min="265" max="265" width="13.53125" customWidth="1"/>
    <col min="266" max="266" width="8.1328125" customWidth="1"/>
    <col min="267" max="268" width="16.46484375" customWidth="1"/>
    <col min="269" max="269" width="15" customWidth="1"/>
    <col min="270" max="270" width="18.6640625" customWidth="1"/>
    <col min="271" max="271" width="16" customWidth="1"/>
    <col min="272" max="272" width="15.6640625" customWidth="1"/>
    <col min="273" max="273" width="14.1328125" customWidth="1"/>
    <col min="513" max="513" width="94.1328125" customWidth="1"/>
    <col min="514" max="514" width="14.6640625" customWidth="1"/>
    <col min="515" max="515" width="11" customWidth="1"/>
    <col min="516" max="516" width="17.33203125" customWidth="1"/>
    <col min="517" max="517" width="12.6640625" customWidth="1"/>
    <col min="518" max="518" width="9.1328125" customWidth="1"/>
    <col min="519" max="519" width="11.46484375" customWidth="1"/>
    <col min="520" max="520" width="16.46484375" customWidth="1"/>
    <col min="521" max="521" width="13.53125" customWidth="1"/>
    <col min="522" max="522" width="8.1328125" customWidth="1"/>
    <col min="523" max="524" width="16.46484375" customWidth="1"/>
    <col min="525" max="525" width="15" customWidth="1"/>
    <col min="526" max="526" width="18.6640625" customWidth="1"/>
    <col min="527" max="527" width="16" customWidth="1"/>
    <col min="528" max="528" width="15.6640625" customWidth="1"/>
    <col min="529" max="529" width="14.1328125" customWidth="1"/>
    <col min="769" max="769" width="94.1328125" customWidth="1"/>
    <col min="770" max="770" width="14.6640625" customWidth="1"/>
    <col min="771" max="771" width="11" customWidth="1"/>
    <col min="772" max="772" width="17.33203125" customWidth="1"/>
    <col min="773" max="773" width="12.6640625" customWidth="1"/>
    <col min="774" max="774" width="9.1328125" customWidth="1"/>
    <col min="775" max="775" width="11.46484375" customWidth="1"/>
    <col min="776" max="776" width="16.46484375" customWidth="1"/>
    <col min="777" max="777" width="13.53125" customWidth="1"/>
    <col min="778" max="778" width="8.1328125" customWidth="1"/>
    <col min="779" max="780" width="16.46484375" customWidth="1"/>
    <col min="781" max="781" width="15" customWidth="1"/>
    <col min="782" max="782" width="18.6640625" customWidth="1"/>
    <col min="783" max="783" width="16" customWidth="1"/>
    <col min="784" max="784" width="15.6640625" customWidth="1"/>
    <col min="785" max="785" width="14.1328125" customWidth="1"/>
    <col min="1025" max="1025" width="94.1328125" customWidth="1"/>
    <col min="1026" max="1026" width="14.6640625" customWidth="1"/>
    <col min="1027" max="1027" width="11" customWidth="1"/>
    <col min="1028" max="1028" width="17.33203125" customWidth="1"/>
    <col min="1029" max="1029" width="12.6640625" customWidth="1"/>
    <col min="1030" max="1030" width="9.1328125" customWidth="1"/>
    <col min="1031" max="1031" width="11.46484375" customWidth="1"/>
    <col min="1032" max="1032" width="16.46484375" customWidth="1"/>
    <col min="1033" max="1033" width="13.53125" customWidth="1"/>
    <col min="1034" max="1034" width="8.1328125" customWidth="1"/>
    <col min="1035" max="1036" width="16.46484375" customWidth="1"/>
    <col min="1037" max="1037" width="15" customWidth="1"/>
    <col min="1038" max="1038" width="18.6640625" customWidth="1"/>
    <col min="1039" max="1039" width="16" customWidth="1"/>
    <col min="1040" max="1040" width="15.6640625" customWidth="1"/>
    <col min="1041" max="1041" width="14.1328125" customWidth="1"/>
    <col min="1281" max="1281" width="94.1328125" customWidth="1"/>
    <col min="1282" max="1282" width="14.6640625" customWidth="1"/>
    <col min="1283" max="1283" width="11" customWidth="1"/>
    <col min="1284" max="1284" width="17.33203125" customWidth="1"/>
    <col min="1285" max="1285" width="12.6640625" customWidth="1"/>
    <col min="1286" max="1286" width="9.1328125" customWidth="1"/>
    <col min="1287" max="1287" width="11.46484375" customWidth="1"/>
    <col min="1288" max="1288" width="16.46484375" customWidth="1"/>
    <col min="1289" max="1289" width="13.53125" customWidth="1"/>
    <col min="1290" max="1290" width="8.1328125" customWidth="1"/>
    <col min="1291" max="1292" width="16.46484375" customWidth="1"/>
    <col min="1293" max="1293" width="15" customWidth="1"/>
    <col min="1294" max="1294" width="18.6640625" customWidth="1"/>
    <col min="1295" max="1295" width="16" customWidth="1"/>
    <col min="1296" max="1296" width="15.6640625" customWidth="1"/>
    <col min="1297" max="1297" width="14.1328125" customWidth="1"/>
    <col min="1537" max="1537" width="94.1328125" customWidth="1"/>
    <col min="1538" max="1538" width="14.6640625" customWidth="1"/>
    <col min="1539" max="1539" width="11" customWidth="1"/>
    <col min="1540" max="1540" width="17.33203125" customWidth="1"/>
    <col min="1541" max="1541" width="12.6640625" customWidth="1"/>
    <col min="1542" max="1542" width="9.1328125" customWidth="1"/>
    <col min="1543" max="1543" width="11.46484375" customWidth="1"/>
    <col min="1544" max="1544" width="16.46484375" customWidth="1"/>
    <col min="1545" max="1545" width="13.53125" customWidth="1"/>
    <col min="1546" max="1546" width="8.1328125" customWidth="1"/>
    <col min="1547" max="1548" width="16.46484375" customWidth="1"/>
    <col min="1549" max="1549" width="15" customWidth="1"/>
    <col min="1550" max="1550" width="18.6640625" customWidth="1"/>
    <col min="1551" max="1551" width="16" customWidth="1"/>
    <col min="1552" max="1552" width="15.6640625" customWidth="1"/>
    <col min="1553" max="1553" width="14.1328125" customWidth="1"/>
    <col min="1793" max="1793" width="94.1328125" customWidth="1"/>
    <col min="1794" max="1794" width="14.6640625" customWidth="1"/>
    <col min="1795" max="1795" width="11" customWidth="1"/>
    <col min="1796" max="1796" width="17.33203125" customWidth="1"/>
    <col min="1797" max="1797" width="12.6640625" customWidth="1"/>
    <col min="1798" max="1798" width="9.1328125" customWidth="1"/>
    <col min="1799" max="1799" width="11.46484375" customWidth="1"/>
    <col min="1800" max="1800" width="16.46484375" customWidth="1"/>
    <col min="1801" max="1801" width="13.53125" customWidth="1"/>
    <col min="1802" max="1802" width="8.1328125" customWidth="1"/>
    <col min="1803" max="1804" width="16.46484375" customWidth="1"/>
    <col min="1805" max="1805" width="15" customWidth="1"/>
    <col min="1806" max="1806" width="18.6640625" customWidth="1"/>
    <col min="1807" max="1807" width="16" customWidth="1"/>
    <col min="1808" max="1808" width="15.6640625" customWidth="1"/>
    <col min="1809" max="1809" width="14.1328125" customWidth="1"/>
    <col min="2049" max="2049" width="94.1328125" customWidth="1"/>
    <col min="2050" max="2050" width="14.6640625" customWidth="1"/>
    <col min="2051" max="2051" width="11" customWidth="1"/>
    <col min="2052" max="2052" width="17.33203125" customWidth="1"/>
    <col min="2053" max="2053" width="12.6640625" customWidth="1"/>
    <col min="2054" max="2054" width="9.1328125" customWidth="1"/>
    <col min="2055" max="2055" width="11.46484375" customWidth="1"/>
    <col min="2056" max="2056" width="16.46484375" customWidth="1"/>
    <col min="2057" max="2057" width="13.53125" customWidth="1"/>
    <col min="2058" max="2058" width="8.1328125" customWidth="1"/>
    <col min="2059" max="2060" width="16.46484375" customWidth="1"/>
    <col min="2061" max="2061" width="15" customWidth="1"/>
    <col min="2062" max="2062" width="18.6640625" customWidth="1"/>
    <col min="2063" max="2063" width="16" customWidth="1"/>
    <col min="2064" max="2064" width="15.6640625" customWidth="1"/>
    <col min="2065" max="2065" width="14.1328125" customWidth="1"/>
    <col min="2305" max="2305" width="94.1328125" customWidth="1"/>
    <col min="2306" max="2306" width="14.6640625" customWidth="1"/>
    <col min="2307" max="2307" width="11" customWidth="1"/>
    <col min="2308" max="2308" width="17.33203125" customWidth="1"/>
    <col min="2309" max="2309" width="12.6640625" customWidth="1"/>
    <col min="2310" max="2310" width="9.1328125" customWidth="1"/>
    <col min="2311" max="2311" width="11.46484375" customWidth="1"/>
    <col min="2312" max="2312" width="16.46484375" customWidth="1"/>
    <col min="2313" max="2313" width="13.53125" customWidth="1"/>
    <col min="2314" max="2314" width="8.1328125" customWidth="1"/>
    <col min="2315" max="2316" width="16.46484375" customWidth="1"/>
    <col min="2317" max="2317" width="15" customWidth="1"/>
    <col min="2318" max="2318" width="18.6640625" customWidth="1"/>
    <col min="2319" max="2319" width="16" customWidth="1"/>
    <col min="2320" max="2320" width="15.6640625" customWidth="1"/>
    <col min="2321" max="2321" width="14.1328125" customWidth="1"/>
    <col min="2561" max="2561" width="94.1328125" customWidth="1"/>
    <col min="2562" max="2562" width="14.6640625" customWidth="1"/>
    <col min="2563" max="2563" width="11" customWidth="1"/>
    <col min="2564" max="2564" width="17.33203125" customWidth="1"/>
    <col min="2565" max="2565" width="12.6640625" customWidth="1"/>
    <col min="2566" max="2566" width="9.1328125" customWidth="1"/>
    <col min="2567" max="2567" width="11.46484375" customWidth="1"/>
    <col min="2568" max="2568" width="16.46484375" customWidth="1"/>
    <col min="2569" max="2569" width="13.53125" customWidth="1"/>
    <col min="2570" max="2570" width="8.1328125" customWidth="1"/>
    <col min="2571" max="2572" width="16.46484375" customWidth="1"/>
    <col min="2573" max="2573" width="15" customWidth="1"/>
    <col min="2574" max="2574" width="18.6640625" customWidth="1"/>
    <col min="2575" max="2575" width="16" customWidth="1"/>
    <col min="2576" max="2576" width="15.6640625" customWidth="1"/>
    <col min="2577" max="2577" width="14.1328125" customWidth="1"/>
    <col min="2817" max="2817" width="94.1328125" customWidth="1"/>
    <col min="2818" max="2818" width="14.6640625" customWidth="1"/>
    <col min="2819" max="2819" width="11" customWidth="1"/>
    <col min="2820" max="2820" width="17.33203125" customWidth="1"/>
    <col min="2821" max="2821" width="12.6640625" customWidth="1"/>
    <col min="2822" max="2822" width="9.1328125" customWidth="1"/>
    <col min="2823" max="2823" width="11.46484375" customWidth="1"/>
    <col min="2824" max="2824" width="16.46484375" customWidth="1"/>
    <col min="2825" max="2825" width="13.53125" customWidth="1"/>
    <col min="2826" max="2826" width="8.1328125" customWidth="1"/>
    <col min="2827" max="2828" width="16.46484375" customWidth="1"/>
    <col min="2829" max="2829" width="15" customWidth="1"/>
    <col min="2830" max="2830" width="18.6640625" customWidth="1"/>
    <col min="2831" max="2831" width="16" customWidth="1"/>
    <col min="2832" max="2832" width="15.6640625" customWidth="1"/>
    <col min="2833" max="2833" width="14.1328125" customWidth="1"/>
    <col min="3073" max="3073" width="94.1328125" customWidth="1"/>
    <col min="3074" max="3074" width="14.6640625" customWidth="1"/>
    <col min="3075" max="3075" width="11" customWidth="1"/>
    <col min="3076" max="3076" width="17.33203125" customWidth="1"/>
    <col min="3077" max="3077" width="12.6640625" customWidth="1"/>
    <col min="3078" max="3078" width="9.1328125" customWidth="1"/>
    <col min="3079" max="3079" width="11.46484375" customWidth="1"/>
    <col min="3080" max="3080" width="16.46484375" customWidth="1"/>
    <col min="3081" max="3081" width="13.53125" customWidth="1"/>
    <col min="3082" max="3082" width="8.1328125" customWidth="1"/>
    <col min="3083" max="3084" width="16.46484375" customWidth="1"/>
    <col min="3085" max="3085" width="15" customWidth="1"/>
    <col min="3086" max="3086" width="18.6640625" customWidth="1"/>
    <col min="3087" max="3087" width="16" customWidth="1"/>
    <col min="3088" max="3088" width="15.6640625" customWidth="1"/>
    <col min="3089" max="3089" width="14.1328125" customWidth="1"/>
    <col min="3329" max="3329" width="94.1328125" customWidth="1"/>
    <col min="3330" max="3330" width="14.6640625" customWidth="1"/>
    <col min="3331" max="3331" width="11" customWidth="1"/>
    <col min="3332" max="3332" width="17.33203125" customWidth="1"/>
    <col min="3333" max="3333" width="12.6640625" customWidth="1"/>
    <col min="3334" max="3334" width="9.1328125" customWidth="1"/>
    <col min="3335" max="3335" width="11.46484375" customWidth="1"/>
    <col min="3336" max="3336" width="16.46484375" customWidth="1"/>
    <col min="3337" max="3337" width="13.53125" customWidth="1"/>
    <col min="3338" max="3338" width="8.1328125" customWidth="1"/>
    <col min="3339" max="3340" width="16.46484375" customWidth="1"/>
    <col min="3341" max="3341" width="15" customWidth="1"/>
    <col min="3342" max="3342" width="18.6640625" customWidth="1"/>
    <col min="3343" max="3343" width="16" customWidth="1"/>
    <col min="3344" max="3344" width="15.6640625" customWidth="1"/>
    <col min="3345" max="3345" width="14.1328125" customWidth="1"/>
    <col min="3585" max="3585" width="94.1328125" customWidth="1"/>
    <col min="3586" max="3586" width="14.6640625" customWidth="1"/>
    <col min="3587" max="3587" width="11" customWidth="1"/>
    <col min="3588" max="3588" width="17.33203125" customWidth="1"/>
    <col min="3589" max="3589" width="12.6640625" customWidth="1"/>
    <col min="3590" max="3590" width="9.1328125" customWidth="1"/>
    <col min="3591" max="3591" width="11.46484375" customWidth="1"/>
    <col min="3592" max="3592" width="16.46484375" customWidth="1"/>
    <col min="3593" max="3593" width="13.53125" customWidth="1"/>
    <col min="3594" max="3594" width="8.1328125" customWidth="1"/>
    <col min="3595" max="3596" width="16.46484375" customWidth="1"/>
    <col min="3597" max="3597" width="15" customWidth="1"/>
    <col min="3598" max="3598" width="18.6640625" customWidth="1"/>
    <col min="3599" max="3599" width="16" customWidth="1"/>
    <col min="3600" max="3600" width="15.6640625" customWidth="1"/>
    <col min="3601" max="3601" width="14.1328125" customWidth="1"/>
    <col min="3841" max="3841" width="94.1328125" customWidth="1"/>
    <col min="3842" max="3842" width="14.6640625" customWidth="1"/>
    <col min="3843" max="3843" width="11" customWidth="1"/>
    <col min="3844" max="3844" width="17.33203125" customWidth="1"/>
    <col min="3845" max="3845" width="12.6640625" customWidth="1"/>
    <col min="3846" max="3846" width="9.1328125" customWidth="1"/>
    <col min="3847" max="3847" width="11.46484375" customWidth="1"/>
    <col min="3848" max="3848" width="16.46484375" customWidth="1"/>
    <col min="3849" max="3849" width="13.53125" customWidth="1"/>
    <col min="3850" max="3850" width="8.1328125" customWidth="1"/>
    <col min="3851" max="3852" width="16.46484375" customWidth="1"/>
    <col min="3853" max="3853" width="15" customWidth="1"/>
    <col min="3854" max="3854" width="18.6640625" customWidth="1"/>
    <col min="3855" max="3855" width="16" customWidth="1"/>
    <col min="3856" max="3856" width="15.6640625" customWidth="1"/>
    <col min="3857" max="3857" width="14.1328125" customWidth="1"/>
    <col min="4097" max="4097" width="94.1328125" customWidth="1"/>
    <col min="4098" max="4098" width="14.6640625" customWidth="1"/>
    <col min="4099" max="4099" width="11" customWidth="1"/>
    <col min="4100" max="4100" width="17.33203125" customWidth="1"/>
    <col min="4101" max="4101" width="12.6640625" customWidth="1"/>
    <col min="4102" max="4102" width="9.1328125" customWidth="1"/>
    <col min="4103" max="4103" width="11.46484375" customWidth="1"/>
    <col min="4104" max="4104" width="16.46484375" customWidth="1"/>
    <col min="4105" max="4105" width="13.53125" customWidth="1"/>
    <col min="4106" max="4106" width="8.1328125" customWidth="1"/>
    <col min="4107" max="4108" width="16.46484375" customWidth="1"/>
    <col min="4109" max="4109" width="15" customWidth="1"/>
    <col min="4110" max="4110" width="18.6640625" customWidth="1"/>
    <col min="4111" max="4111" width="16" customWidth="1"/>
    <col min="4112" max="4112" width="15.6640625" customWidth="1"/>
    <col min="4113" max="4113" width="14.1328125" customWidth="1"/>
    <col min="4353" max="4353" width="94.1328125" customWidth="1"/>
    <col min="4354" max="4354" width="14.6640625" customWidth="1"/>
    <col min="4355" max="4355" width="11" customWidth="1"/>
    <col min="4356" max="4356" width="17.33203125" customWidth="1"/>
    <col min="4357" max="4357" width="12.6640625" customWidth="1"/>
    <col min="4358" max="4358" width="9.1328125" customWidth="1"/>
    <col min="4359" max="4359" width="11.46484375" customWidth="1"/>
    <col min="4360" max="4360" width="16.46484375" customWidth="1"/>
    <col min="4361" max="4361" width="13.53125" customWidth="1"/>
    <col min="4362" max="4362" width="8.1328125" customWidth="1"/>
    <col min="4363" max="4364" width="16.46484375" customWidth="1"/>
    <col min="4365" max="4365" width="15" customWidth="1"/>
    <col min="4366" max="4366" width="18.6640625" customWidth="1"/>
    <col min="4367" max="4367" width="16" customWidth="1"/>
    <col min="4368" max="4368" width="15.6640625" customWidth="1"/>
    <col min="4369" max="4369" width="14.1328125" customWidth="1"/>
    <col min="4609" max="4609" width="94.1328125" customWidth="1"/>
    <col min="4610" max="4610" width="14.6640625" customWidth="1"/>
    <col min="4611" max="4611" width="11" customWidth="1"/>
    <col min="4612" max="4612" width="17.33203125" customWidth="1"/>
    <col min="4613" max="4613" width="12.6640625" customWidth="1"/>
    <col min="4614" max="4614" width="9.1328125" customWidth="1"/>
    <col min="4615" max="4615" width="11.46484375" customWidth="1"/>
    <col min="4616" max="4616" width="16.46484375" customWidth="1"/>
    <col min="4617" max="4617" width="13.53125" customWidth="1"/>
    <col min="4618" max="4618" width="8.1328125" customWidth="1"/>
    <col min="4619" max="4620" width="16.46484375" customWidth="1"/>
    <col min="4621" max="4621" width="15" customWidth="1"/>
    <col min="4622" max="4622" width="18.6640625" customWidth="1"/>
    <col min="4623" max="4623" width="16" customWidth="1"/>
    <col min="4624" max="4624" width="15.6640625" customWidth="1"/>
    <col min="4625" max="4625" width="14.1328125" customWidth="1"/>
    <col min="4865" max="4865" width="94.1328125" customWidth="1"/>
    <col min="4866" max="4866" width="14.6640625" customWidth="1"/>
    <col min="4867" max="4867" width="11" customWidth="1"/>
    <col min="4868" max="4868" width="17.33203125" customWidth="1"/>
    <col min="4869" max="4869" width="12.6640625" customWidth="1"/>
    <col min="4870" max="4870" width="9.1328125" customWidth="1"/>
    <col min="4871" max="4871" width="11.46484375" customWidth="1"/>
    <col min="4872" max="4872" width="16.46484375" customWidth="1"/>
    <col min="4873" max="4873" width="13.53125" customWidth="1"/>
    <col min="4874" max="4874" width="8.1328125" customWidth="1"/>
    <col min="4875" max="4876" width="16.46484375" customWidth="1"/>
    <col min="4877" max="4877" width="15" customWidth="1"/>
    <col min="4878" max="4878" width="18.6640625" customWidth="1"/>
    <col min="4879" max="4879" width="16" customWidth="1"/>
    <col min="4880" max="4880" width="15.6640625" customWidth="1"/>
    <col min="4881" max="4881" width="14.1328125" customWidth="1"/>
    <col min="5121" max="5121" width="94.1328125" customWidth="1"/>
    <col min="5122" max="5122" width="14.6640625" customWidth="1"/>
    <col min="5123" max="5123" width="11" customWidth="1"/>
    <col min="5124" max="5124" width="17.33203125" customWidth="1"/>
    <col min="5125" max="5125" width="12.6640625" customWidth="1"/>
    <col min="5126" max="5126" width="9.1328125" customWidth="1"/>
    <col min="5127" max="5127" width="11.46484375" customWidth="1"/>
    <col min="5128" max="5128" width="16.46484375" customWidth="1"/>
    <col min="5129" max="5129" width="13.53125" customWidth="1"/>
    <col min="5130" max="5130" width="8.1328125" customWidth="1"/>
    <col min="5131" max="5132" width="16.46484375" customWidth="1"/>
    <col min="5133" max="5133" width="15" customWidth="1"/>
    <col min="5134" max="5134" width="18.6640625" customWidth="1"/>
    <col min="5135" max="5135" width="16" customWidth="1"/>
    <col min="5136" max="5136" width="15.6640625" customWidth="1"/>
    <col min="5137" max="5137" width="14.1328125" customWidth="1"/>
    <col min="5377" max="5377" width="94.1328125" customWidth="1"/>
    <col min="5378" max="5378" width="14.6640625" customWidth="1"/>
    <col min="5379" max="5379" width="11" customWidth="1"/>
    <col min="5380" max="5380" width="17.33203125" customWidth="1"/>
    <col min="5381" max="5381" width="12.6640625" customWidth="1"/>
    <col min="5382" max="5382" width="9.1328125" customWidth="1"/>
    <col min="5383" max="5383" width="11.46484375" customWidth="1"/>
    <col min="5384" max="5384" width="16.46484375" customWidth="1"/>
    <col min="5385" max="5385" width="13.53125" customWidth="1"/>
    <col min="5386" max="5386" width="8.1328125" customWidth="1"/>
    <col min="5387" max="5388" width="16.46484375" customWidth="1"/>
    <col min="5389" max="5389" width="15" customWidth="1"/>
    <col min="5390" max="5390" width="18.6640625" customWidth="1"/>
    <col min="5391" max="5391" width="16" customWidth="1"/>
    <col min="5392" max="5392" width="15.6640625" customWidth="1"/>
    <col min="5393" max="5393" width="14.1328125" customWidth="1"/>
    <col min="5633" max="5633" width="94.1328125" customWidth="1"/>
    <col min="5634" max="5634" width="14.6640625" customWidth="1"/>
    <col min="5635" max="5635" width="11" customWidth="1"/>
    <col min="5636" max="5636" width="17.33203125" customWidth="1"/>
    <col min="5637" max="5637" width="12.6640625" customWidth="1"/>
    <col min="5638" max="5638" width="9.1328125" customWidth="1"/>
    <col min="5639" max="5639" width="11.46484375" customWidth="1"/>
    <col min="5640" max="5640" width="16.46484375" customWidth="1"/>
    <col min="5641" max="5641" width="13.53125" customWidth="1"/>
    <col min="5642" max="5642" width="8.1328125" customWidth="1"/>
    <col min="5643" max="5644" width="16.46484375" customWidth="1"/>
    <col min="5645" max="5645" width="15" customWidth="1"/>
    <col min="5646" max="5646" width="18.6640625" customWidth="1"/>
    <col min="5647" max="5647" width="16" customWidth="1"/>
    <col min="5648" max="5648" width="15.6640625" customWidth="1"/>
    <col min="5649" max="5649" width="14.1328125" customWidth="1"/>
    <col min="5889" max="5889" width="94.1328125" customWidth="1"/>
    <col min="5890" max="5890" width="14.6640625" customWidth="1"/>
    <col min="5891" max="5891" width="11" customWidth="1"/>
    <col min="5892" max="5892" width="17.33203125" customWidth="1"/>
    <col min="5893" max="5893" width="12.6640625" customWidth="1"/>
    <col min="5894" max="5894" width="9.1328125" customWidth="1"/>
    <col min="5895" max="5895" width="11.46484375" customWidth="1"/>
    <col min="5896" max="5896" width="16.46484375" customWidth="1"/>
    <col min="5897" max="5897" width="13.53125" customWidth="1"/>
    <col min="5898" max="5898" width="8.1328125" customWidth="1"/>
    <col min="5899" max="5900" width="16.46484375" customWidth="1"/>
    <col min="5901" max="5901" width="15" customWidth="1"/>
    <col min="5902" max="5902" width="18.6640625" customWidth="1"/>
    <col min="5903" max="5903" width="16" customWidth="1"/>
    <col min="5904" max="5904" width="15.6640625" customWidth="1"/>
    <col min="5905" max="5905" width="14.1328125" customWidth="1"/>
    <col min="6145" max="6145" width="94.1328125" customWidth="1"/>
    <col min="6146" max="6146" width="14.6640625" customWidth="1"/>
    <col min="6147" max="6147" width="11" customWidth="1"/>
    <col min="6148" max="6148" width="17.33203125" customWidth="1"/>
    <col min="6149" max="6149" width="12.6640625" customWidth="1"/>
    <col min="6150" max="6150" width="9.1328125" customWidth="1"/>
    <col min="6151" max="6151" width="11.46484375" customWidth="1"/>
    <col min="6152" max="6152" width="16.46484375" customWidth="1"/>
    <col min="6153" max="6153" width="13.53125" customWidth="1"/>
    <col min="6154" max="6154" width="8.1328125" customWidth="1"/>
    <col min="6155" max="6156" width="16.46484375" customWidth="1"/>
    <col min="6157" max="6157" width="15" customWidth="1"/>
    <col min="6158" max="6158" width="18.6640625" customWidth="1"/>
    <col min="6159" max="6159" width="16" customWidth="1"/>
    <col min="6160" max="6160" width="15.6640625" customWidth="1"/>
    <col min="6161" max="6161" width="14.1328125" customWidth="1"/>
    <col min="6401" max="6401" width="94.1328125" customWidth="1"/>
    <col min="6402" max="6402" width="14.6640625" customWidth="1"/>
    <col min="6403" max="6403" width="11" customWidth="1"/>
    <col min="6404" max="6404" width="17.33203125" customWidth="1"/>
    <col min="6405" max="6405" width="12.6640625" customWidth="1"/>
    <col min="6406" max="6406" width="9.1328125" customWidth="1"/>
    <col min="6407" max="6407" width="11.46484375" customWidth="1"/>
    <col min="6408" max="6408" width="16.46484375" customWidth="1"/>
    <col min="6409" max="6409" width="13.53125" customWidth="1"/>
    <col min="6410" max="6410" width="8.1328125" customWidth="1"/>
    <col min="6411" max="6412" width="16.46484375" customWidth="1"/>
    <col min="6413" max="6413" width="15" customWidth="1"/>
    <col min="6414" max="6414" width="18.6640625" customWidth="1"/>
    <col min="6415" max="6415" width="16" customWidth="1"/>
    <col min="6416" max="6416" width="15.6640625" customWidth="1"/>
    <col min="6417" max="6417" width="14.1328125" customWidth="1"/>
    <col min="6657" max="6657" width="94.1328125" customWidth="1"/>
    <col min="6658" max="6658" width="14.6640625" customWidth="1"/>
    <col min="6659" max="6659" width="11" customWidth="1"/>
    <col min="6660" max="6660" width="17.33203125" customWidth="1"/>
    <col min="6661" max="6661" width="12.6640625" customWidth="1"/>
    <col min="6662" max="6662" width="9.1328125" customWidth="1"/>
    <col min="6663" max="6663" width="11.46484375" customWidth="1"/>
    <col min="6664" max="6664" width="16.46484375" customWidth="1"/>
    <col min="6665" max="6665" width="13.53125" customWidth="1"/>
    <col min="6666" max="6666" width="8.1328125" customWidth="1"/>
    <col min="6667" max="6668" width="16.46484375" customWidth="1"/>
    <col min="6669" max="6669" width="15" customWidth="1"/>
    <col min="6670" max="6670" width="18.6640625" customWidth="1"/>
    <col min="6671" max="6671" width="16" customWidth="1"/>
    <col min="6672" max="6672" width="15.6640625" customWidth="1"/>
    <col min="6673" max="6673" width="14.1328125" customWidth="1"/>
    <col min="6913" max="6913" width="94.1328125" customWidth="1"/>
    <col min="6914" max="6914" width="14.6640625" customWidth="1"/>
    <col min="6915" max="6915" width="11" customWidth="1"/>
    <col min="6916" max="6916" width="17.33203125" customWidth="1"/>
    <col min="6917" max="6917" width="12.6640625" customWidth="1"/>
    <col min="6918" max="6918" width="9.1328125" customWidth="1"/>
    <col min="6919" max="6919" width="11.46484375" customWidth="1"/>
    <col min="6920" max="6920" width="16.46484375" customWidth="1"/>
    <col min="6921" max="6921" width="13.53125" customWidth="1"/>
    <col min="6922" max="6922" width="8.1328125" customWidth="1"/>
    <col min="6923" max="6924" width="16.46484375" customWidth="1"/>
    <col min="6925" max="6925" width="15" customWidth="1"/>
    <col min="6926" max="6926" width="18.6640625" customWidth="1"/>
    <col min="6927" max="6927" width="16" customWidth="1"/>
    <col min="6928" max="6928" width="15.6640625" customWidth="1"/>
    <col min="6929" max="6929" width="14.1328125" customWidth="1"/>
    <col min="7169" max="7169" width="94.1328125" customWidth="1"/>
    <col min="7170" max="7170" width="14.6640625" customWidth="1"/>
    <col min="7171" max="7171" width="11" customWidth="1"/>
    <col min="7172" max="7172" width="17.33203125" customWidth="1"/>
    <col min="7173" max="7173" width="12.6640625" customWidth="1"/>
    <col min="7174" max="7174" width="9.1328125" customWidth="1"/>
    <col min="7175" max="7175" width="11.46484375" customWidth="1"/>
    <col min="7176" max="7176" width="16.46484375" customWidth="1"/>
    <col min="7177" max="7177" width="13.53125" customWidth="1"/>
    <col min="7178" max="7178" width="8.1328125" customWidth="1"/>
    <col min="7179" max="7180" width="16.46484375" customWidth="1"/>
    <col min="7181" max="7181" width="15" customWidth="1"/>
    <col min="7182" max="7182" width="18.6640625" customWidth="1"/>
    <col min="7183" max="7183" width="16" customWidth="1"/>
    <col min="7184" max="7184" width="15.6640625" customWidth="1"/>
    <col min="7185" max="7185" width="14.1328125" customWidth="1"/>
    <col min="7425" max="7425" width="94.1328125" customWidth="1"/>
    <col min="7426" max="7426" width="14.6640625" customWidth="1"/>
    <col min="7427" max="7427" width="11" customWidth="1"/>
    <col min="7428" max="7428" width="17.33203125" customWidth="1"/>
    <col min="7429" max="7429" width="12.6640625" customWidth="1"/>
    <col min="7430" max="7430" width="9.1328125" customWidth="1"/>
    <col min="7431" max="7431" width="11.46484375" customWidth="1"/>
    <col min="7432" max="7432" width="16.46484375" customWidth="1"/>
    <col min="7433" max="7433" width="13.53125" customWidth="1"/>
    <col min="7434" max="7434" width="8.1328125" customWidth="1"/>
    <col min="7435" max="7436" width="16.46484375" customWidth="1"/>
    <col min="7437" max="7437" width="15" customWidth="1"/>
    <col min="7438" max="7438" width="18.6640625" customWidth="1"/>
    <col min="7439" max="7439" width="16" customWidth="1"/>
    <col min="7440" max="7440" width="15.6640625" customWidth="1"/>
    <col min="7441" max="7441" width="14.1328125" customWidth="1"/>
    <col min="7681" max="7681" width="94.1328125" customWidth="1"/>
    <col min="7682" max="7682" width="14.6640625" customWidth="1"/>
    <col min="7683" max="7683" width="11" customWidth="1"/>
    <col min="7684" max="7684" width="17.33203125" customWidth="1"/>
    <col min="7685" max="7685" width="12.6640625" customWidth="1"/>
    <col min="7686" max="7686" width="9.1328125" customWidth="1"/>
    <col min="7687" max="7687" width="11.46484375" customWidth="1"/>
    <col min="7688" max="7688" width="16.46484375" customWidth="1"/>
    <col min="7689" max="7689" width="13.53125" customWidth="1"/>
    <col min="7690" max="7690" width="8.1328125" customWidth="1"/>
    <col min="7691" max="7692" width="16.46484375" customWidth="1"/>
    <col min="7693" max="7693" width="15" customWidth="1"/>
    <col min="7694" max="7694" width="18.6640625" customWidth="1"/>
    <col min="7695" max="7695" width="16" customWidth="1"/>
    <col min="7696" max="7696" width="15.6640625" customWidth="1"/>
    <col min="7697" max="7697" width="14.1328125" customWidth="1"/>
    <col min="7937" max="7937" width="94.1328125" customWidth="1"/>
    <col min="7938" max="7938" width="14.6640625" customWidth="1"/>
    <col min="7939" max="7939" width="11" customWidth="1"/>
    <col min="7940" max="7940" width="17.33203125" customWidth="1"/>
    <col min="7941" max="7941" width="12.6640625" customWidth="1"/>
    <col min="7942" max="7942" width="9.1328125" customWidth="1"/>
    <col min="7943" max="7943" width="11.46484375" customWidth="1"/>
    <col min="7944" max="7944" width="16.46484375" customWidth="1"/>
    <col min="7945" max="7945" width="13.53125" customWidth="1"/>
    <col min="7946" max="7946" width="8.1328125" customWidth="1"/>
    <col min="7947" max="7948" width="16.46484375" customWidth="1"/>
    <col min="7949" max="7949" width="15" customWidth="1"/>
    <col min="7950" max="7950" width="18.6640625" customWidth="1"/>
    <col min="7951" max="7951" width="16" customWidth="1"/>
    <col min="7952" max="7952" width="15.6640625" customWidth="1"/>
    <col min="7953" max="7953" width="14.1328125" customWidth="1"/>
    <col min="8193" max="8193" width="94.1328125" customWidth="1"/>
    <col min="8194" max="8194" width="14.6640625" customWidth="1"/>
    <col min="8195" max="8195" width="11" customWidth="1"/>
    <col min="8196" max="8196" width="17.33203125" customWidth="1"/>
    <col min="8197" max="8197" width="12.6640625" customWidth="1"/>
    <col min="8198" max="8198" width="9.1328125" customWidth="1"/>
    <col min="8199" max="8199" width="11.46484375" customWidth="1"/>
    <col min="8200" max="8200" width="16.46484375" customWidth="1"/>
    <col min="8201" max="8201" width="13.53125" customWidth="1"/>
    <col min="8202" max="8202" width="8.1328125" customWidth="1"/>
    <col min="8203" max="8204" width="16.46484375" customWidth="1"/>
    <col min="8205" max="8205" width="15" customWidth="1"/>
    <col min="8206" max="8206" width="18.6640625" customWidth="1"/>
    <col min="8207" max="8207" width="16" customWidth="1"/>
    <col min="8208" max="8208" width="15.6640625" customWidth="1"/>
    <col min="8209" max="8209" width="14.1328125" customWidth="1"/>
    <col min="8449" max="8449" width="94.1328125" customWidth="1"/>
    <col min="8450" max="8450" width="14.6640625" customWidth="1"/>
    <col min="8451" max="8451" width="11" customWidth="1"/>
    <col min="8452" max="8452" width="17.33203125" customWidth="1"/>
    <col min="8453" max="8453" width="12.6640625" customWidth="1"/>
    <col min="8454" max="8454" width="9.1328125" customWidth="1"/>
    <col min="8455" max="8455" width="11.46484375" customWidth="1"/>
    <col min="8456" max="8456" width="16.46484375" customWidth="1"/>
    <col min="8457" max="8457" width="13.53125" customWidth="1"/>
    <col min="8458" max="8458" width="8.1328125" customWidth="1"/>
    <col min="8459" max="8460" width="16.46484375" customWidth="1"/>
    <col min="8461" max="8461" width="15" customWidth="1"/>
    <col min="8462" max="8462" width="18.6640625" customWidth="1"/>
    <col min="8463" max="8463" width="16" customWidth="1"/>
    <col min="8464" max="8464" width="15.6640625" customWidth="1"/>
    <col min="8465" max="8465" width="14.1328125" customWidth="1"/>
    <col min="8705" max="8705" width="94.1328125" customWidth="1"/>
    <col min="8706" max="8706" width="14.6640625" customWidth="1"/>
    <col min="8707" max="8707" width="11" customWidth="1"/>
    <col min="8708" max="8708" width="17.33203125" customWidth="1"/>
    <col min="8709" max="8709" width="12.6640625" customWidth="1"/>
    <col min="8710" max="8710" width="9.1328125" customWidth="1"/>
    <col min="8711" max="8711" width="11.46484375" customWidth="1"/>
    <col min="8712" max="8712" width="16.46484375" customWidth="1"/>
    <col min="8713" max="8713" width="13.53125" customWidth="1"/>
    <col min="8714" max="8714" width="8.1328125" customWidth="1"/>
    <col min="8715" max="8716" width="16.46484375" customWidth="1"/>
    <col min="8717" max="8717" width="15" customWidth="1"/>
    <col min="8718" max="8718" width="18.6640625" customWidth="1"/>
    <col min="8719" max="8719" width="16" customWidth="1"/>
    <col min="8720" max="8720" width="15.6640625" customWidth="1"/>
    <col min="8721" max="8721" width="14.1328125" customWidth="1"/>
    <col min="8961" max="8961" width="94.1328125" customWidth="1"/>
    <col min="8962" max="8962" width="14.6640625" customWidth="1"/>
    <col min="8963" max="8963" width="11" customWidth="1"/>
    <col min="8964" max="8964" width="17.33203125" customWidth="1"/>
    <col min="8965" max="8965" width="12.6640625" customWidth="1"/>
    <col min="8966" max="8966" width="9.1328125" customWidth="1"/>
    <col min="8967" max="8967" width="11.46484375" customWidth="1"/>
    <col min="8968" max="8968" width="16.46484375" customWidth="1"/>
    <col min="8969" max="8969" width="13.53125" customWidth="1"/>
    <col min="8970" max="8970" width="8.1328125" customWidth="1"/>
    <col min="8971" max="8972" width="16.46484375" customWidth="1"/>
    <col min="8973" max="8973" width="15" customWidth="1"/>
    <col min="8974" max="8974" width="18.6640625" customWidth="1"/>
    <col min="8975" max="8975" width="16" customWidth="1"/>
    <col min="8976" max="8976" width="15.6640625" customWidth="1"/>
    <col min="8977" max="8977" width="14.1328125" customWidth="1"/>
    <col min="9217" max="9217" width="94.1328125" customWidth="1"/>
    <col min="9218" max="9218" width="14.6640625" customWidth="1"/>
    <col min="9219" max="9219" width="11" customWidth="1"/>
    <col min="9220" max="9220" width="17.33203125" customWidth="1"/>
    <col min="9221" max="9221" width="12.6640625" customWidth="1"/>
    <col min="9222" max="9222" width="9.1328125" customWidth="1"/>
    <col min="9223" max="9223" width="11.46484375" customWidth="1"/>
    <col min="9224" max="9224" width="16.46484375" customWidth="1"/>
    <col min="9225" max="9225" width="13.53125" customWidth="1"/>
    <col min="9226" max="9226" width="8.1328125" customWidth="1"/>
    <col min="9227" max="9228" width="16.46484375" customWidth="1"/>
    <col min="9229" max="9229" width="15" customWidth="1"/>
    <col min="9230" max="9230" width="18.6640625" customWidth="1"/>
    <col min="9231" max="9231" width="16" customWidth="1"/>
    <col min="9232" max="9232" width="15.6640625" customWidth="1"/>
    <col min="9233" max="9233" width="14.1328125" customWidth="1"/>
    <col min="9473" max="9473" width="94.1328125" customWidth="1"/>
    <col min="9474" max="9474" width="14.6640625" customWidth="1"/>
    <col min="9475" max="9475" width="11" customWidth="1"/>
    <col min="9476" max="9476" width="17.33203125" customWidth="1"/>
    <col min="9477" max="9477" width="12.6640625" customWidth="1"/>
    <col min="9478" max="9478" width="9.1328125" customWidth="1"/>
    <col min="9479" max="9479" width="11.46484375" customWidth="1"/>
    <col min="9480" max="9480" width="16.46484375" customWidth="1"/>
    <col min="9481" max="9481" width="13.53125" customWidth="1"/>
    <col min="9482" max="9482" width="8.1328125" customWidth="1"/>
    <col min="9483" max="9484" width="16.46484375" customWidth="1"/>
    <col min="9485" max="9485" width="15" customWidth="1"/>
    <col min="9486" max="9486" width="18.6640625" customWidth="1"/>
    <col min="9487" max="9487" width="16" customWidth="1"/>
    <col min="9488" max="9488" width="15.6640625" customWidth="1"/>
    <col min="9489" max="9489" width="14.1328125" customWidth="1"/>
    <col min="9729" max="9729" width="94.1328125" customWidth="1"/>
    <col min="9730" max="9730" width="14.6640625" customWidth="1"/>
    <col min="9731" max="9731" width="11" customWidth="1"/>
    <col min="9732" max="9732" width="17.33203125" customWidth="1"/>
    <col min="9733" max="9733" width="12.6640625" customWidth="1"/>
    <col min="9734" max="9734" width="9.1328125" customWidth="1"/>
    <col min="9735" max="9735" width="11.46484375" customWidth="1"/>
    <col min="9736" max="9736" width="16.46484375" customWidth="1"/>
    <col min="9737" max="9737" width="13.53125" customWidth="1"/>
    <col min="9738" max="9738" width="8.1328125" customWidth="1"/>
    <col min="9739" max="9740" width="16.46484375" customWidth="1"/>
    <col min="9741" max="9741" width="15" customWidth="1"/>
    <col min="9742" max="9742" width="18.6640625" customWidth="1"/>
    <col min="9743" max="9743" width="16" customWidth="1"/>
    <col min="9744" max="9744" width="15.6640625" customWidth="1"/>
    <col min="9745" max="9745" width="14.1328125" customWidth="1"/>
    <col min="9985" max="9985" width="94.1328125" customWidth="1"/>
    <col min="9986" max="9986" width="14.6640625" customWidth="1"/>
    <col min="9987" max="9987" width="11" customWidth="1"/>
    <col min="9988" max="9988" width="17.33203125" customWidth="1"/>
    <col min="9989" max="9989" width="12.6640625" customWidth="1"/>
    <col min="9990" max="9990" width="9.1328125" customWidth="1"/>
    <col min="9991" max="9991" width="11.46484375" customWidth="1"/>
    <col min="9992" max="9992" width="16.46484375" customWidth="1"/>
    <col min="9993" max="9993" width="13.53125" customWidth="1"/>
    <col min="9994" max="9994" width="8.1328125" customWidth="1"/>
    <col min="9995" max="9996" width="16.46484375" customWidth="1"/>
    <col min="9997" max="9997" width="15" customWidth="1"/>
    <col min="9998" max="9998" width="18.6640625" customWidth="1"/>
    <col min="9999" max="9999" width="16" customWidth="1"/>
    <col min="10000" max="10000" width="15.6640625" customWidth="1"/>
    <col min="10001" max="10001" width="14.1328125" customWidth="1"/>
    <col min="10241" max="10241" width="94.1328125" customWidth="1"/>
    <col min="10242" max="10242" width="14.6640625" customWidth="1"/>
    <col min="10243" max="10243" width="11" customWidth="1"/>
    <col min="10244" max="10244" width="17.33203125" customWidth="1"/>
    <col min="10245" max="10245" width="12.6640625" customWidth="1"/>
    <col min="10246" max="10246" width="9.1328125" customWidth="1"/>
    <col min="10247" max="10247" width="11.46484375" customWidth="1"/>
    <col min="10248" max="10248" width="16.46484375" customWidth="1"/>
    <col min="10249" max="10249" width="13.53125" customWidth="1"/>
    <col min="10250" max="10250" width="8.1328125" customWidth="1"/>
    <col min="10251" max="10252" width="16.46484375" customWidth="1"/>
    <col min="10253" max="10253" width="15" customWidth="1"/>
    <col min="10254" max="10254" width="18.6640625" customWidth="1"/>
    <col min="10255" max="10255" width="16" customWidth="1"/>
    <col min="10256" max="10256" width="15.6640625" customWidth="1"/>
    <col min="10257" max="10257" width="14.1328125" customWidth="1"/>
    <col min="10497" max="10497" width="94.1328125" customWidth="1"/>
    <col min="10498" max="10498" width="14.6640625" customWidth="1"/>
    <col min="10499" max="10499" width="11" customWidth="1"/>
    <col min="10500" max="10500" width="17.33203125" customWidth="1"/>
    <col min="10501" max="10501" width="12.6640625" customWidth="1"/>
    <col min="10502" max="10502" width="9.1328125" customWidth="1"/>
    <col min="10503" max="10503" width="11.46484375" customWidth="1"/>
    <col min="10504" max="10504" width="16.46484375" customWidth="1"/>
    <col min="10505" max="10505" width="13.53125" customWidth="1"/>
    <col min="10506" max="10506" width="8.1328125" customWidth="1"/>
    <col min="10507" max="10508" width="16.46484375" customWidth="1"/>
    <col min="10509" max="10509" width="15" customWidth="1"/>
    <col min="10510" max="10510" width="18.6640625" customWidth="1"/>
    <col min="10511" max="10511" width="16" customWidth="1"/>
    <col min="10512" max="10512" width="15.6640625" customWidth="1"/>
    <col min="10513" max="10513" width="14.1328125" customWidth="1"/>
    <col min="10753" max="10753" width="94.1328125" customWidth="1"/>
    <col min="10754" max="10754" width="14.6640625" customWidth="1"/>
    <col min="10755" max="10755" width="11" customWidth="1"/>
    <col min="10756" max="10756" width="17.33203125" customWidth="1"/>
    <col min="10757" max="10757" width="12.6640625" customWidth="1"/>
    <col min="10758" max="10758" width="9.1328125" customWidth="1"/>
    <col min="10759" max="10759" width="11.46484375" customWidth="1"/>
    <col min="10760" max="10760" width="16.46484375" customWidth="1"/>
    <col min="10761" max="10761" width="13.53125" customWidth="1"/>
    <col min="10762" max="10762" width="8.1328125" customWidth="1"/>
    <col min="10763" max="10764" width="16.46484375" customWidth="1"/>
    <col min="10765" max="10765" width="15" customWidth="1"/>
    <col min="10766" max="10766" width="18.6640625" customWidth="1"/>
    <col min="10767" max="10767" width="16" customWidth="1"/>
    <col min="10768" max="10768" width="15.6640625" customWidth="1"/>
    <col min="10769" max="10769" width="14.1328125" customWidth="1"/>
    <col min="11009" max="11009" width="94.1328125" customWidth="1"/>
    <col min="11010" max="11010" width="14.6640625" customWidth="1"/>
    <col min="11011" max="11011" width="11" customWidth="1"/>
    <col min="11012" max="11012" width="17.33203125" customWidth="1"/>
    <col min="11013" max="11013" width="12.6640625" customWidth="1"/>
    <col min="11014" max="11014" width="9.1328125" customWidth="1"/>
    <col min="11015" max="11015" width="11.46484375" customWidth="1"/>
    <col min="11016" max="11016" width="16.46484375" customWidth="1"/>
    <col min="11017" max="11017" width="13.53125" customWidth="1"/>
    <col min="11018" max="11018" width="8.1328125" customWidth="1"/>
    <col min="11019" max="11020" width="16.46484375" customWidth="1"/>
    <col min="11021" max="11021" width="15" customWidth="1"/>
    <col min="11022" max="11022" width="18.6640625" customWidth="1"/>
    <col min="11023" max="11023" width="16" customWidth="1"/>
    <col min="11024" max="11024" width="15.6640625" customWidth="1"/>
    <col min="11025" max="11025" width="14.1328125" customWidth="1"/>
    <col min="11265" max="11265" width="94.1328125" customWidth="1"/>
    <col min="11266" max="11266" width="14.6640625" customWidth="1"/>
    <col min="11267" max="11267" width="11" customWidth="1"/>
    <col min="11268" max="11268" width="17.33203125" customWidth="1"/>
    <col min="11269" max="11269" width="12.6640625" customWidth="1"/>
    <col min="11270" max="11270" width="9.1328125" customWidth="1"/>
    <col min="11271" max="11271" width="11.46484375" customWidth="1"/>
    <col min="11272" max="11272" width="16.46484375" customWidth="1"/>
    <col min="11273" max="11273" width="13.53125" customWidth="1"/>
    <col min="11274" max="11274" width="8.1328125" customWidth="1"/>
    <col min="11275" max="11276" width="16.46484375" customWidth="1"/>
    <col min="11277" max="11277" width="15" customWidth="1"/>
    <col min="11278" max="11278" width="18.6640625" customWidth="1"/>
    <col min="11279" max="11279" width="16" customWidth="1"/>
    <col min="11280" max="11280" width="15.6640625" customWidth="1"/>
    <col min="11281" max="11281" width="14.1328125" customWidth="1"/>
    <col min="11521" max="11521" width="94.1328125" customWidth="1"/>
    <col min="11522" max="11522" width="14.6640625" customWidth="1"/>
    <col min="11523" max="11523" width="11" customWidth="1"/>
    <col min="11524" max="11524" width="17.33203125" customWidth="1"/>
    <col min="11525" max="11525" width="12.6640625" customWidth="1"/>
    <col min="11526" max="11526" width="9.1328125" customWidth="1"/>
    <col min="11527" max="11527" width="11.46484375" customWidth="1"/>
    <col min="11528" max="11528" width="16.46484375" customWidth="1"/>
    <col min="11529" max="11529" width="13.53125" customWidth="1"/>
    <col min="11530" max="11530" width="8.1328125" customWidth="1"/>
    <col min="11531" max="11532" width="16.46484375" customWidth="1"/>
    <col min="11533" max="11533" width="15" customWidth="1"/>
    <col min="11534" max="11534" width="18.6640625" customWidth="1"/>
    <col min="11535" max="11535" width="16" customWidth="1"/>
    <col min="11536" max="11536" width="15.6640625" customWidth="1"/>
    <col min="11537" max="11537" width="14.1328125" customWidth="1"/>
    <col min="11777" max="11777" width="94.1328125" customWidth="1"/>
    <col min="11778" max="11778" width="14.6640625" customWidth="1"/>
    <col min="11779" max="11779" width="11" customWidth="1"/>
    <col min="11780" max="11780" width="17.33203125" customWidth="1"/>
    <col min="11781" max="11781" width="12.6640625" customWidth="1"/>
    <col min="11782" max="11782" width="9.1328125" customWidth="1"/>
    <col min="11783" max="11783" width="11.46484375" customWidth="1"/>
    <col min="11784" max="11784" width="16.46484375" customWidth="1"/>
    <col min="11785" max="11785" width="13.53125" customWidth="1"/>
    <col min="11786" max="11786" width="8.1328125" customWidth="1"/>
    <col min="11787" max="11788" width="16.46484375" customWidth="1"/>
    <col min="11789" max="11789" width="15" customWidth="1"/>
    <col min="11790" max="11790" width="18.6640625" customWidth="1"/>
    <col min="11791" max="11791" width="16" customWidth="1"/>
    <col min="11792" max="11792" width="15.6640625" customWidth="1"/>
    <col min="11793" max="11793" width="14.1328125" customWidth="1"/>
    <col min="12033" max="12033" width="94.1328125" customWidth="1"/>
    <col min="12034" max="12034" width="14.6640625" customWidth="1"/>
    <col min="12035" max="12035" width="11" customWidth="1"/>
    <col min="12036" max="12036" width="17.33203125" customWidth="1"/>
    <col min="12037" max="12037" width="12.6640625" customWidth="1"/>
    <col min="12038" max="12038" width="9.1328125" customWidth="1"/>
    <col min="12039" max="12039" width="11.46484375" customWidth="1"/>
    <col min="12040" max="12040" width="16.46484375" customWidth="1"/>
    <col min="12041" max="12041" width="13.53125" customWidth="1"/>
    <col min="12042" max="12042" width="8.1328125" customWidth="1"/>
    <col min="12043" max="12044" width="16.46484375" customWidth="1"/>
    <col min="12045" max="12045" width="15" customWidth="1"/>
    <col min="12046" max="12046" width="18.6640625" customWidth="1"/>
    <col min="12047" max="12047" width="16" customWidth="1"/>
    <col min="12048" max="12048" width="15.6640625" customWidth="1"/>
    <col min="12049" max="12049" width="14.1328125" customWidth="1"/>
    <col min="12289" max="12289" width="94.1328125" customWidth="1"/>
    <col min="12290" max="12290" width="14.6640625" customWidth="1"/>
    <col min="12291" max="12291" width="11" customWidth="1"/>
    <col min="12292" max="12292" width="17.33203125" customWidth="1"/>
    <col min="12293" max="12293" width="12.6640625" customWidth="1"/>
    <col min="12294" max="12294" width="9.1328125" customWidth="1"/>
    <col min="12295" max="12295" width="11.46484375" customWidth="1"/>
    <col min="12296" max="12296" width="16.46484375" customWidth="1"/>
    <col min="12297" max="12297" width="13.53125" customWidth="1"/>
    <col min="12298" max="12298" width="8.1328125" customWidth="1"/>
    <col min="12299" max="12300" width="16.46484375" customWidth="1"/>
    <col min="12301" max="12301" width="15" customWidth="1"/>
    <col min="12302" max="12302" width="18.6640625" customWidth="1"/>
    <col min="12303" max="12303" width="16" customWidth="1"/>
    <col min="12304" max="12304" width="15.6640625" customWidth="1"/>
    <col min="12305" max="12305" width="14.1328125" customWidth="1"/>
    <col min="12545" max="12545" width="94.1328125" customWidth="1"/>
    <col min="12546" max="12546" width="14.6640625" customWidth="1"/>
    <col min="12547" max="12547" width="11" customWidth="1"/>
    <col min="12548" max="12548" width="17.33203125" customWidth="1"/>
    <col min="12549" max="12549" width="12.6640625" customWidth="1"/>
    <col min="12550" max="12550" width="9.1328125" customWidth="1"/>
    <col min="12551" max="12551" width="11.46484375" customWidth="1"/>
    <col min="12552" max="12552" width="16.46484375" customWidth="1"/>
    <col min="12553" max="12553" width="13.53125" customWidth="1"/>
    <col min="12554" max="12554" width="8.1328125" customWidth="1"/>
    <col min="12555" max="12556" width="16.46484375" customWidth="1"/>
    <col min="12557" max="12557" width="15" customWidth="1"/>
    <col min="12558" max="12558" width="18.6640625" customWidth="1"/>
    <col min="12559" max="12559" width="16" customWidth="1"/>
    <col min="12560" max="12560" width="15.6640625" customWidth="1"/>
    <col min="12561" max="12561" width="14.1328125" customWidth="1"/>
    <col min="12801" max="12801" width="94.1328125" customWidth="1"/>
    <col min="12802" max="12802" width="14.6640625" customWidth="1"/>
    <col min="12803" max="12803" width="11" customWidth="1"/>
    <col min="12804" max="12804" width="17.33203125" customWidth="1"/>
    <col min="12805" max="12805" width="12.6640625" customWidth="1"/>
    <col min="12806" max="12806" width="9.1328125" customWidth="1"/>
    <col min="12807" max="12807" width="11.46484375" customWidth="1"/>
    <col min="12808" max="12808" width="16.46484375" customWidth="1"/>
    <col min="12809" max="12809" width="13.53125" customWidth="1"/>
    <col min="12810" max="12810" width="8.1328125" customWidth="1"/>
    <col min="12811" max="12812" width="16.46484375" customWidth="1"/>
    <col min="12813" max="12813" width="15" customWidth="1"/>
    <col min="12814" max="12814" width="18.6640625" customWidth="1"/>
    <col min="12815" max="12815" width="16" customWidth="1"/>
    <col min="12816" max="12816" width="15.6640625" customWidth="1"/>
    <col min="12817" max="12817" width="14.1328125" customWidth="1"/>
    <col min="13057" max="13057" width="94.1328125" customWidth="1"/>
    <col min="13058" max="13058" width="14.6640625" customWidth="1"/>
    <col min="13059" max="13059" width="11" customWidth="1"/>
    <col min="13060" max="13060" width="17.33203125" customWidth="1"/>
    <col min="13061" max="13061" width="12.6640625" customWidth="1"/>
    <col min="13062" max="13062" width="9.1328125" customWidth="1"/>
    <col min="13063" max="13063" width="11.46484375" customWidth="1"/>
    <col min="13064" max="13064" width="16.46484375" customWidth="1"/>
    <col min="13065" max="13065" width="13.53125" customWidth="1"/>
    <col min="13066" max="13066" width="8.1328125" customWidth="1"/>
    <col min="13067" max="13068" width="16.46484375" customWidth="1"/>
    <col min="13069" max="13069" width="15" customWidth="1"/>
    <col min="13070" max="13070" width="18.6640625" customWidth="1"/>
    <col min="13071" max="13071" width="16" customWidth="1"/>
    <col min="13072" max="13072" width="15.6640625" customWidth="1"/>
    <col min="13073" max="13073" width="14.1328125" customWidth="1"/>
    <col min="13313" max="13313" width="94.1328125" customWidth="1"/>
    <col min="13314" max="13314" width="14.6640625" customWidth="1"/>
    <col min="13315" max="13315" width="11" customWidth="1"/>
    <col min="13316" max="13316" width="17.33203125" customWidth="1"/>
    <col min="13317" max="13317" width="12.6640625" customWidth="1"/>
    <col min="13318" max="13318" width="9.1328125" customWidth="1"/>
    <col min="13319" max="13319" width="11.46484375" customWidth="1"/>
    <col min="13320" max="13320" width="16.46484375" customWidth="1"/>
    <col min="13321" max="13321" width="13.53125" customWidth="1"/>
    <col min="13322" max="13322" width="8.1328125" customWidth="1"/>
    <col min="13323" max="13324" width="16.46484375" customWidth="1"/>
    <col min="13325" max="13325" width="15" customWidth="1"/>
    <col min="13326" max="13326" width="18.6640625" customWidth="1"/>
    <col min="13327" max="13327" width="16" customWidth="1"/>
    <col min="13328" max="13328" width="15.6640625" customWidth="1"/>
    <col min="13329" max="13329" width="14.1328125" customWidth="1"/>
    <col min="13569" max="13569" width="94.1328125" customWidth="1"/>
    <col min="13570" max="13570" width="14.6640625" customWidth="1"/>
    <col min="13571" max="13571" width="11" customWidth="1"/>
    <col min="13572" max="13572" width="17.33203125" customWidth="1"/>
    <col min="13573" max="13573" width="12.6640625" customWidth="1"/>
    <col min="13574" max="13574" width="9.1328125" customWidth="1"/>
    <col min="13575" max="13575" width="11.46484375" customWidth="1"/>
    <col min="13576" max="13576" width="16.46484375" customWidth="1"/>
    <col min="13577" max="13577" width="13.53125" customWidth="1"/>
    <col min="13578" max="13578" width="8.1328125" customWidth="1"/>
    <col min="13579" max="13580" width="16.46484375" customWidth="1"/>
    <col min="13581" max="13581" width="15" customWidth="1"/>
    <col min="13582" max="13582" width="18.6640625" customWidth="1"/>
    <col min="13583" max="13583" width="16" customWidth="1"/>
    <col min="13584" max="13584" width="15.6640625" customWidth="1"/>
    <col min="13585" max="13585" width="14.1328125" customWidth="1"/>
    <col min="13825" max="13825" width="94.1328125" customWidth="1"/>
    <col min="13826" max="13826" width="14.6640625" customWidth="1"/>
    <col min="13827" max="13827" width="11" customWidth="1"/>
    <col min="13828" max="13828" width="17.33203125" customWidth="1"/>
    <col min="13829" max="13829" width="12.6640625" customWidth="1"/>
    <col min="13830" max="13830" width="9.1328125" customWidth="1"/>
    <col min="13831" max="13831" width="11.46484375" customWidth="1"/>
    <col min="13832" max="13832" width="16.46484375" customWidth="1"/>
    <col min="13833" max="13833" width="13.53125" customWidth="1"/>
    <col min="13834" max="13834" width="8.1328125" customWidth="1"/>
    <col min="13835" max="13836" width="16.46484375" customWidth="1"/>
    <col min="13837" max="13837" width="15" customWidth="1"/>
    <col min="13838" max="13838" width="18.6640625" customWidth="1"/>
    <col min="13839" max="13839" width="16" customWidth="1"/>
    <col min="13840" max="13840" width="15.6640625" customWidth="1"/>
    <col min="13841" max="13841" width="14.1328125" customWidth="1"/>
    <col min="14081" max="14081" width="94.1328125" customWidth="1"/>
    <col min="14082" max="14082" width="14.6640625" customWidth="1"/>
    <col min="14083" max="14083" width="11" customWidth="1"/>
    <col min="14084" max="14084" width="17.33203125" customWidth="1"/>
    <col min="14085" max="14085" width="12.6640625" customWidth="1"/>
    <col min="14086" max="14086" width="9.1328125" customWidth="1"/>
    <col min="14087" max="14087" width="11.46484375" customWidth="1"/>
    <col min="14088" max="14088" width="16.46484375" customWidth="1"/>
    <col min="14089" max="14089" width="13.53125" customWidth="1"/>
    <col min="14090" max="14090" width="8.1328125" customWidth="1"/>
    <col min="14091" max="14092" width="16.46484375" customWidth="1"/>
    <col min="14093" max="14093" width="15" customWidth="1"/>
    <col min="14094" max="14094" width="18.6640625" customWidth="1"/>
    <col min="14095" max="14095" width="16" customWidth="1"/>
    <col min="14096" max="14096" width="15.6640625" customWidth="1"/>
    <col min="14097" max="14097" width="14.1328125" customWidth="1"/>
    <col min="14337" max="14337" width="94.1328125" customWidth="1"/>
    <col min="14338" max="14338" width="14.6640625" customWidth="1"/>
    <col min="14339" max="14339" width="11" customWidth="1"/>
    <col min="14340" max="14340" width="17.33203125" customWidth="1"/>
    <col min="14341" max="14341" width="12.6640625" customWidth="1"/>
    <col min="14342" max="14342" width="9.1328125" customWidth="1"/>
    <col min="14343" max="14343" width="11.46484375" customWidth="1"/>
    <col min="14344" max="14344" width="16.46484375" customWidth="1"/>
    <col min="14345" max="14345" width="13.53125" customWidth="1"/>
    <col min="14346" max="14346" width="8.1328125" customWidth="1"/>
    <col min="14347" max="14348" width="16.46484375" customWidth="1"/>
    <col min="14349" max="14349" width="15" customWidth="1"/>
    <col min="14350" max="14350" width="18.6640625" customWidth="1"/>
    <col min="14351" max="14351" width="16" customWidth="1"/>
    <col min="14352" max="14352" width="15.6640625" customWidth="1"/>
    <col min="14353" max="14353" width="14.1328125" customWidth="1"/>
    <col min="14593" max="14593" width="94.1328125" customWidth="1"/>
    <col min="14594" max="14594" width="14.6640625" customWidth="1"/>
    <col min="14595" max="14595" width="11" customWidth="1"/>
    <col min="14596" max="14596" width="17.33203125" customWidth="1"/>
    <col min="14597" max="14597" width="12.6640625" customWidth="1"/>
    <col min="14598" max="14598" width="9.1328125" customWidth="1"/>
    <col min="14599" max="14599" width="11.46484375" customWidth="1"/>
    <col min="14600" max="14600" width="16.46484375" customWidth="1"/>
    <col min="14601" max="14601" width="13.53125" customWidth="1"/>
    <col min="14602" max="14602" width="8.1328125" customWidth="1"/>
    <col min="14603" max="14604" width="16.46484375" customWidth="1"/>
    <col min="14605" max="14605" width="15" customWidth="1"/>
    <col min="14606" max="14606" width="18.6640625" customWidth="1"/>
    <col min="14607" max="14607" width="16" customWidth="1"/>
    <col min="14608" max="14608" width="15.6640625" customWidth="1"/>
    <col min="14609" max="14609" width="14.1328125" customWidth="1"/>
    <col min="14849" max="14849" width="94.1328125" customWidth="1"/>
    <col min="14850" max="14850" width="14.6640625" customWidth="1"/>
    <col min="14851" max="14851" width="11" customWidth="1"/>
    <col min="14852" max="14852" width="17.33203125" customWidth="1"/>
    <col min="14853" max="14853" width="12.6640625" customWidth="1"/>
    <col min="14854" max="14854" width="9.1328125" customWidth="1"/>
    <col min="14855" max="14855" width="11.46484375" customWidth="1"/>
    <col min="14856" max="14856" width="16.46484375" customWidth="1"/>
    <col min="14857" max="14857" width="13.53125" customWidth="1"/>
    <col min="14858" max="14858" width="8.1328125" customWidth="1"/>
    <col min="14859" max="14860" width="16.46484375" customWidth="1"/>
    <col min="14861" max="14861" width="15" customWidth="1"/>
    <col min="14862" max="14862" width="18.6640625" customWidth="1"/>
    <col min="14863" max="14863" width="16" customWidth="1"/>
    <col min="14864" max="14864" width="15.6640625" customWidth="1"/>
    <col min="14865" max="14865" width="14.1328125" customWidth="1"/>
    <col min="15105" max="15105" width="94.1328125" customWidth="1"/>
    <col min="15106" max="15106" width="14.6640625" customWidth="1"/>
    <col min="15107" max="15107" width="11" customWidth="1"/>
    <col min="15108" max="15108" width="17.33203125" customWidth="1"/>
    <col min="15109" max="15109" width="12.6640625" customWidth="1"/>
    <col min="15110" max="15110" width="9.1328125" customWidth="1"/>
    <col min="15111" max="15111" width="11.46484375" customWidth="1"/>
    <col min="15112" max="15112" width="16.46484375" customWidth="1"/>
    <col min="15113" max="15113" width="13.53125" customWidth="1"/>
    <col min="15114" max="15114" width="8.1328125" customWidth="1"/>
    <col min="15115" max="15116" width="16.46484375" customWidth="1"/>
    <col min="15117" max="15117" width="15" customWidth="1"/>
    <col min="15118" max="15118" width="18.6640625" customWidth="1"/>
    <col min="15119" max="15119" width="16" customWidth="1"/>
    <col min="15120" max="15120" width="15.6640625" customWidth="1"/>
    <col min="15121" max="15121" width="14.1328125" customWidth="1"/>
    <col min="15361" max="15361" width="94.1328125" customWidth="1"/>
    <col min="15362" max="15362" width="14.6640625" customWidth="1"/>
    <col min="15363" max="15363" width="11" customWidth="1"/>
    <col min="15364" max="15364" width="17.33203125" customWidth="1"/>
    <col min="15365" max="15365" width="12.6640625" customWidth="1"/>
    <col min="15366" max="15366" width="9.1328125" customWidth="1"/>
    <col min="15367" max="15367" width="11.46484375" customWidth="1"/>
    <col min="15368" max="15368" width="16.46484375" customWidth="1"/>
    <col min="15369" max="15369" width="13.53125" customWidth="1"/>
    <col min="15370" max="15370" width="8.1328125" customWidth="1"/>
    <col min="15371" max="15372" width="16.46484375" customWidth="1"/>
    <col min="15373" max="15373" width="15" customWidth="1"/>
    <col min="15374" max="15374" width="18.6640625" customWidth="1"/>
    <col min="15375" max="15375" width="16" customWidth="1"/>
    <col min="15376" max="15376" width="15.6640625" customWidth="1"/>
    <col min="15377" max="15377" width="14.1328125" customWidth="1"/>
    <col min="15617" max="15617" width="94.1328125" customWidth="1"/>
    <col min="15618" max="15618" width="14.6640625" customWidth="1"/>
    <col min="15619" max="15619" width="11" customWidth="1"/>
    <col min="15620" max="15620" width="17.33203125" customWidth="1"/>
    <col min="15621" max="15621" width="12.6640625" customWidth="1"/>
    <col min="15622" max="15622" width="9.1328125" customWidth="1"/>
    <col min="15623" max="15623" width="11.46484375" customWidth="1"/>
    <col min="15624" max="15624" width="16.46484375" customWidth="1"/>
    <col min="15625" max="15625" width="13.53125" customWidth="1"/>
    <col min="15626" max="15626" width="8.1328125" customWidth="1"/>
    <col min="15627" max="15628" width="16.46484375" customWidth="1"/>
    <col min="15629" max="15629" width="15" customWidth="1"/>
    <col min="15630" max="15630" width="18.6640625" customWidth="1"/>
    <col min="15631" max="15631" width="16" customWidth="1"/>
    <col min="15632" max="15632" width="15.6640625" customWidth="1"/>
    <col min="15633" max="15633" width="14.1328125" customWidth="1"/>
    <col min="15873" max="15873" width="94.1328125" customWidth="1"/>
    <col min="15874" max="15874" width="14.6640625" customWidth="1"/>
    <col min="15875" max="15875" width="11" customWidth="1"/>
    <col min="15876" max="15876" width="17.33203125" customWidth="1"/>
    <col min="15877" max="15877" width="12.6640625" customWidth="1"/>
    <col min="15878" max="15878" width="9.1328125" customWidth="1"/>
    <col min="15879" max="15879" width="11.46484375" customWidth="1"/>
    <col min="15880" max="15880" width="16.46484375" customWidth="1"/>
    <col min="15881" max="15881" width="13.53125" customWidth="1"/>
    <col min="15882" max="15882" width="8.1328125" customWidth="1"/>
    <col min="15883" max="15884" width="16.46484375" customWidth="1"/>
    <col min="15885" max="15885" width="15" customWidth="1"/>
    <col min="15886" max="15886" width="18.6640625" customWidth="1"/>
    <col min="15887" max="15887" width="16" customWidth="1"/>
    <col min="15888" max="15888" width="15.6640625" customWidth="1"/>
    <col min="15889" max="15889" width="14.1328125" customWidth="1"/>
    <col min="16129" max="16129" width="94.1328125" customWidth="1"/>
    <col min="16130" max="16130" width="14.6640625" customWidth="1"/>
    <col min="16131" max="16131" width="11" customWidth="1"/>
    <col min="16132" max="16132" width="17.33203125" customWidth="1"/>
    <col min="16133" max="16133" width="12.6640625" customWidth="1"/>
    <col min="16134" max="16134" width="9.1328125" customWidth="1"/>
    <col min="16135" max="16135" width="11.46484375" customWidth="1"/>
    <col min="16136" max="16136" width="16.46484375" customWidth="1"/>
    <col min="16137" max="16137" width="13.53125" customWidth="1"/>
    <col min="16138" max="16138" width="8.1328125" customWidth="1"/>
    <col min="16139" max="16140" width="16.46484375" customWidth="1"/>
    <col min="16141" max="16141" width="15" customWidth="1"/>
    <col min="16142" max="16142" width="18.6640625" customWidth="1"/>
    <col min="16143" max="16143" width="16" customWidth="1"/>
    <col min="16144" max="16144" width="15.6640625" customWidth="1"/>
    <col min="16145" max="16145" width="14.1328125" customWidth="1"/>
  </cols>
  <sheetData>
    <row r="5" spans="1:20" x14ac:dyDescent="0.45">
      <c r="D5" s="97"/>
    </row>
    <row r="6" spans="1:20" x14ac:dyDescent="0.45">
      <c r="D6" s="97"/>
    </row>
    <row r="8" spans="1:20" ht="21" x14ac:dyDescent="0.65">
      <c r="A8" s="4" t="s">
        <v>56</v>
      </c>
    </row>
    <row r="9" spans="1:20" x14ac:dyDescent="0.45">
      <c r="A9" s="5" t="s">
        <v>48</v>
      </c>
    </row>
    <row r="10" spans="1:20" x14ac:dyDescent="0.45">
      <c r="A10" t="s">
        <v>55</v>
      </c>
    </row>
    <row r="12" spans="1:20" x14ac:dyDescent="0.45">
      <c r="A12" s="6" t="s">
        <v>0</v>
      </c>
      <c r="B12" s="6"/>
      <c r="C12" s="7"/>
      <c r="D12" s="7"/>
      <c r="E12" s="3"/>
      <c r="F12" s="7"/>
      <c r="G12" s="1"/>
      <c r="H12" s="7"/>
      <c r="J12" s="7"/>
      <c r="K12" s="1"/>
      <c r="L12" s="7"/>
      <c r="O12" s="2"/>
      <c r="P12" s="7"/>
      <c r="Q12" s="7"/>
      <c r="R12" s="7"/>
      <c r="S12" s="7"/>
      <c r="T12" s="8"/>
    </row>
    <row r="13" spans="1:20" x14ac:dyDescent="0.45">
      <c r="A13" s="6"/>
      <c r="B13" s="6"/>
      <c r="C13" s="7"/>
      <c r="D13" s="7"/>
      <c r="E13" s="3"/>
      <c r="F13" s="110" t="s">
        <v>1</v>
      </c>
      <c r="G13" s="111"/>
      <c r="H13" s="111"/>
      <c r="I13" s="112"/>
      <c r="J13" s="113" t="s">
        <v>2</v>
      </c>
      <c r="K13" s="114"/>
      <c r="L13" s="114"/>
      <c r="M13" s="115"/>
      <c r="N13" s="114" t="s">
        <v>3</v>
      </c>
      <c r="O13" s="114"/>
      <c r="P13" s="114"/>
      <c r="Q13" s="114"/>
      <c r="R13" s="114"/>
      <c r="S13" s="115"/>
      <c r="T13" s="8"/>
    </row>
    <row r="14" spans="1:20" ht="26.25" x14ac:dyDescent="0.45">
      <c r="A14" s="9" t="s">
        <v>4</v>
      </c>
      <c r="B14" s="9" t="s">
        <v>5</v>
      </c>
      <c r="C14" s="10" t="s">
        <v>6</v>
      </c>
      <c r="D14" s="10" t="s">
        <v>7</v>
      </c>
      <c r="E14" s="11" t="s">
        <v>8</v>
      </c>
      <c r="F14" s="10" t="s">
        <v>9</v>
      </c>
      <c r="G14" s="12" t="s">
        <v>10</v>
      </c>
      <c r="H14" s="10" t="s">
        <v>11</v>
      </c>
      <c r="I14" s="13" t="s">
        <v>12</v>
      </c>
      <c r="J14" s="10" t="s">
        <v>9</v>
      </c>
      <c r="K14" s="12" t="s">
        <v>10</v>
      </c>
      <c r="L14" s="10" t="s">
        <v>13</v>
      </c>
      <c r="M14" s="13" t="s">
        <v>12</v>
      </c>
      <c r="N14" s="13" t="s">
        <v>14</v>
      </c>
      <c r="O14" s="13" t="s">
        <v>15</v>
      </c>
      <c r="P14" s="10" t="s">
        <v>16</v>
      </c>
      <c r="Q14" s="10" t="s">
        <v>17</v>
      </c>
      <c r="R14" s="10" t="s">
        <v>18</v>
      </c>
      <c r="S14" s="10" t="s">
        <v>19</v>
      </c>
      <c r="T14" s="8"/>
    </row>
    <row r="15" spans="1:20" x14ac:dyDescent="0.45">
      <c r="A15" s="7"/>
      <c r="B15" s="7"/>
      <c r="C15" s="7"/>
      <c r="D15" s="7"/>
      <c r="E15" s="3"/>
      <c r="F15" s="7"/>
      <c r="G15" s="1"/>
      <c r="H15" s="7"/>
      <c r="J15" s="7"/>
      <c r="K15" s="1"/>
      <c r="L15" s="7"/>
      <c r="O15" s="2"/>
      <c r="P15" s="7"/>
      <c r="Q15" s="7"/>
      <c r="R15" s="7"/>
      <c r="S15" s="7"/>
      <c r="T15" s="8"/>
    </row>
    <row r="16" spans="1:20" x14ac:dyDescent="0.45">
      <c r="A16" s="14" t="s">
        <v>20</v>
      </c>
      <c r="B16" s="14" t="s">
        <v>21</v>
      </c>
      <c r="C16" s="98">
        <f>'Illustrative yr1 budgets - 25k'!C16+'Illustrative yr1 budgets - 25k'!F38+'Illustrative yr1 budgets - 25k'!J38</f>
        <v>4690</v>
      </c>
      <c r="D16" s="16">
        <v>1.1000000000000001</v>
      </c>
      <c r="E16" s="17">
        <f>C16*D16</f>
        <v>5159</v>
      </c>
      <c r="F16" s="18">
        <f t="shared" ref="F16:F22" si="0">G16*C16</f>
        <v>281.39999999999998</v>
      </c>
      <c r="G16" s="19">
        <v>0.06</v>
      </c>
      <c r="H16" s="20">
        <v>35</v>
      </c>
      <c r="I16" s="17">
        <f t="shared" ref="I16:I22" si="1">H16*F16</f>
        <v>9849</v>
      </c>
      <c r="J16" s="18">
        <f t="shared" ref="J16:J22" si="2">K16*C16</f>
        <v>0</v>
      </c>
      <c r="K16" s="19">
        <v>0</v>
      </c>
      <c r="L16" s="20">
        <v>0</v>
      </c>
      <c r="M16" s="17">
        <f t="shared" ref="M16:M22" si="3">L16*J16</f>
        <v>0</v>
      </c>
      <c r="N16" s="17">
        <f t="shared" ref="N16:N22" si="4">I16+M16</f>
        <v>9849</v>
      </c>
      <c r="O16" s="17">
        <f t="shared" ref="O16:O22" si="5">I16+(M16*4)</f>
        <v>9849</v>
      </c>
      <c r="P16" s="21">
        <f t="shared" ref="P16:P22" si="6">N16-E16</f>
        <v>4690</v>
      </c>
      <c r="Q16" s="21">
        <f t="shared" ref="Q16:Q22" si="7">O16-E16</f>
        <v>4690</v>
      </c>
      <c r="R16" s="22">
        <f t="shared" ref="R16:R22" si="8">N16/E16</f>
        <v>1.9090909090909092</v>
      </c>
      <c r="S16" s="22">
        <f t="shared" ref="S16:S22" si="9">O16/E16</f>
        <v>1.9090909090909092</v>
      </c>
      <c r="T16" s="8"/>
    </row>
    <row r="17" spans="1:20" x14ac:dyDescent="0.45">
      <c r="A17" s="14" t="s">
        <v>22</v>
      </c>
      <c r="B17" s="14" t="s">
        <v>23</v>
      </c>
      <c r="C17" s="23">
        <v>50</v>
      </c>
      <c r="D17" s="16">
        <f>E17/C17</f>
        <v>0</v>
      </c>
      <c r="E17" s="17">
        <v>0</v>
      </c>
      <c r="F17" s="18">
        <f t="shared" si="0"/>
        <v>1</v>
      </c>
      <c r="G17" s="19">
        <v>0.02</v>
      </c>
      <c r="H17" s="20">
        <v>20</v>
      </c>
      <c r="I17" s="17">
        <f t="shared" si="1"/>
        <v>20</v>
      </c>
      <c r="J17" s="18">
        <f t="shared" si="2"/>
        <v>1.5</v>
      </c>
      <c r="K17" s="19">
        <v>0.03</v>
      </c>
      <c r="L17" s="20">
        <v>60</v>
      </c>
      <c r="M17" s="17">
        <f t="shared" si="3"/>
        <v>90</v>
      </c>
      <c r="N17" s="17">
        <f t="shared" si="4"/>
        <v>110</v>
      </c>
      <c r="O17" s="17">
        <f t="shared" si="5"/>
        <v>380</v>
      </c>
      <c r="P17" s="21">
        <f t="shared" si="6"/>
        <v>110</v>
      </c>
      <c r="Q17" s="21">
        <f t="shared" si="7"/>
        <v>380</v>
      </c>
      <c r="R17" s="22" t="e">
        <f t="shared" si="8"/>
        <v>#DIV/0!</v>
      </c>
      <c r="S17" s="22" t="e">
        <f t="shared" si="9"/>
        <v>#DIV/0!</v>
      </c>
      <c r="T17" s="8"/>
    </row>
    <row r="18" spans="1:20" x14ac:dyDescent="0.45">
      <c r="A18" s="14" t="s">
        <v>24</v>
      </c>
      <c r="B18" s="14" t="s">
        <v>25</v>
      </c>
      <c r="C18" s="23">
        <v>100</v>
      </c>
      <c r="D18" s="16">
        <f>E18/C18</f>
        <v>0</v>
      </c>
      <c r="E18" s="17">
        <v>0</v>
      </c>
      <c r="F18" s="18">
        <f t="shared" si="0"/>
        <v>1</v>
      </c>
      <c r="G18" s="19">
        <v>0.01</v>
      </c>
      <c r="H18" s="20">
        <v>20</v>
      </c>
      <c r="I18" s="17">
        <f t="shared" si="1"/>
        <v>20</v>
      </c>
      <c r="J18" s="18">
        <f t="shared" si="2"/>
        <v>1</v>
      </c>
      <c r="K18" s="19">
        <v>0.01</v>
      </c>
      <c r="L18" s="20">
        <v>60</v>
      </c>
      <c r="M18" s="17">
        <f t="shared" si="3"/>
        <v>60</v>
      </c>
      <c r="N18" s="17">
        <f t="shared" si="4"/>
        <v>80</v>
      </c>
      <c r="O18" s="17">
        <f t="shared" si="5"/>
        <v>260</v>
      </c>
      <c r="P18" s="21">
        <f t="shared" si="6"/>
        <v>80</v>
      </c>
      <c r="Q18" s="21">
        <f t="shared" si="7"/>
        <v>260</v>
      </c>
      <c r="R18" s="22" t="e">
        <f t="shared" si="8"/>
        <v>#DIV/0!</v>
      </c>
      <c r="S18" s="22" t="e">
        <f t="shared" si="9"/>
        <v>#DIV/0!</v>
      </c>
      <c r="T18" s="8"/>
    </row>
    <row r="19" spans="1:20" x14ac:dyDescent="0.45">
      <c r="A19" s="14" t="s">
        <v>26</v>
      </c>
      <c r="B19" s="14" t="s">
        <v>21</v>
      </c>
      <c r="C19" s="98">
        <f>'Illustrative yr1 budgets - 25k'!C19+'Illustrative yr1 budgets - 25k'!F38</f>
        <v>1130</v>
      </c>
      <c r="D19" s="16">
        <v>1.1000000000000001</v>
      </c>
      <c r="E19" s="17">
        <f>C19*D19</f>
        <v>1243</v>
      </c>
      <c r="F19" s="18">
        <f t="shared" si="0"/>
        <v>22.6</v>
      </c>
      <c r="G19" s="19">
        <v>0.02</v>
      </c>
      <c r="H19" s="20">
        <v>20</v>
      </c>
      <c r="I19" s="17">
        <f t="shared" si="1"/>
        <v>452</v>
      </c>
      <c r="J19" s="18">
        <f t="shared" si="2"/>
        <v>45.2</v>
      </c>
      <c r="K19" s="19">
        <v>0.04</v>
      </c>
      <c r="L19" s="20">
        <v>62</v>
      </c>
      <c r="M19" s="17">
        <f t="shared" si="3"/>
        <v>2802.4</v>
      </c>
      <c r="N19" s="17">
        <f t="shared" si="4"/>
        <v>3254.4</v>
      </c>
      <c r="O19" s="17">
        <f t="shared" si="5"/>
        <v>11661.6</v>
      </c>
      <c r="P19" s="21">
        <f t="shared" si="6"/>
        <v>2011.4</v>
      </c>
      <c r="Q19" s="21">
        <f t="shared" si="7"/>
        <v>10418.6</v>
      </c>
      <c r="R19" s="22">
        <f t="shared" si="8"/>
        <v>2.6181818181818182</v>
      </c>
      <c r="S19" s="22">
        <f t="shared" si="9"/>
        <v>9.3818181818181827</v>
      </c>
      <c r="T19" s="8"/>
    </row>
    <row r="20" spans="1:20" x14ac:dyDescent="0.45">
      <c r="A20" s="14" t="s">
        <v>27</v>
      </c>
      <c r="B20" s="14" t="s">
        <v>21</v>
      </c>
      <c r="C20" s="98">
        <f>'Illustrative yr1 budgets - 25k'!C20+'Illustrative yr1 budgets - 25k'!J38</f>
        <v>560</v>
      </c>
      <c r="D20" s="16">
        <v>1.1000000000000001</v>
      </c>
      <c r="E20" s="17">
        <f>C20*D20</f>
        <v>616</v>
      </c>
      <c r="F20" s="18">
        <f t="shared" si="0"/>
        <v>11.200000000000001</v>
      </c>
      <c r="G20" s="19">
        <v>0.02</v>
      </c>
      <c r="H20" s="20">
        <v>20</v>
      </c>
      <c r="I20" s="17">
        <f t="shared" si="1"/>
        <v>224.00000000000003</v>
      </c>
      <c r="J20" s="18">
        <f t="shared" si="2"/>
        <v>33.6</v>
      </c>
      <c r="K20" s="19">
        <v>0.06</v>
      </c>
      <c r="L20" s="20">
        <v>24</v>
      </c>
      <c r="M20" s="17">
        <f t="shared" si="3"/>
        <v>806.40000000000009</v>
      </c>
      <c r="N20" s="17">
        <f t="shared" si="4"/>
        <v>1030.4000000000001</v>
      </c>
      <c r="O20" s="17">
        <f t="shared" si="5"/>
        <v>3449.6000000000004</v>
      </c>
      <c r="P20" s="21">
        <f t="shared" si="6"/>
        <v>414.40000000000009</v>
      </c>
      <c r="Q20" s="21">
        <f t="shared" si="7"/>
        <v>2833.6000000000004</v>
      </c>
      <c r="R20" s="22">
        <f t="shared" si="8"/>
        <v>1.6727272727272728</v>
      </c>
      <c r="S20" s="22">
        <f t="shared" si="9"/>
        <v>5.6000000000000005</v>
      </c>
      <c r="T20" s="8"/>
    </row>
    <row r="21" spans="1:20" x14ac:dyDescent="0.45">
      <c r="A21" s="14" t="s">
        <v>28</v>
      </c>
      <c r="B21" s="14" t="s">
        <v>21</v>
      </c>
      <c r="C21" s="15">
        <f>C16/3</f>
        <v>1563.3333333333333</v>
      </c>
      <c r="D21" s="16">
        <v>1.4</v>
      </c>
      <c r="E21" s="17">
        <f>C21*D21</f>
        <v>2188.6666666666665</v>
      </c>
      <c r="F21" s="18">
        <v>144</v>
      </c>
      <c r="G21" s="19">
        <v>0.01</v>
      </c>
      <c r="H21" s="20">
        <v>50</v>
      </c>
      <c r="I21" s="17">
        <v>7185</v>
      </c>
      <c r="J21" s="18">
        <v>0</v>
      </c>
      <c r="K21" s="19">
        <v>0</v>
      </c>
      <c r="L21" s="20" t="s">
        <v>29</v>
      </c>
      <c r="M21" s="17" t="s">
        <v>29</v>
      </c>
      <c r="N21" s="17">
        <v>7185</v>
      </c>
      <c r="O21" s="17">
        <v>7185</v>
      </c>
      <c r="P21" s="21">
        <v>-11310.7</v>
      </c>
      <c r="Q21" s="21">
        <v>-11310.7</v>
      </c>
      <c r="R21" s="22">
        <v>0.39</v>
      </c>
      <c r="S21" s="22">
        <v>0.39</v>
      </c>
      <c r="T21" s="8"/>
    </row>
    <row r="22" spans="1:20" x14ac:dyDescent="0.45">
      <c r="A22" s="14" t="s">
        <v>30</v>
      </c>
      <c r="B22" s="14" t="s">
        <v>23</v>
      </c>
      <c r="C22" s="15">
        <f>2600*4</f>
        <v>10400</v>
      </c>
      <c r="D22" s="16">
        <f>E22/C22</f>
        <v>0</v>
      </c>
      <c r="E22" s="17"/>
      <c r="F22" s="18">
        <f t="shared" si="0"/>
        <v>52</v>
      </c>
      <c r="G22" s="19">
        <v>5.0000000000000001E-3</v>
      </c>
      <c r="H22" s="20">
        <v>30</v>
      </c>
      <c r="I22" s="17">
        <f t="shared" si="1"/>
        <v>1560</v>
      </c>
      <c r="J22" s="18">
        <f t="shared" si="2"/>
        <v>0</v>
      </c>
      <c r="K22" s="19">
        <v>0</v>
      </c>
      <c r="L22" s="20">
        <v>0</v>
      </c>
      <c r="M22" s="17">
        <f t="shared" si="3"/>
        <v>0</v>
      </c>
      <c r="N22" s="17">
        <f t="shared" si="4"/>
        <v>1560</v>
      </c>
      <c r="O22" s="17">
        <f t="shared" si="5"/>
        <v>1560</v>
      </c>
      <c r="P22" s="21">
        <f t="shared" si="6"/>
        <v>1560</v>
      </c>
      <c r="Q22" s="21">
        <f t="shared" si="7"/>
        <v>1560</v>
      </c>
      <c r="R22" s="22" t="e">
        <f t="shared" si="8"/>
        <v>#DIV/0!</v>
      </c>
      <c r="S22" s="22" t="e">
        <f t="shared" si="9"/>
        <v>#DIV/0!</v>
      </c>
      <c r="T22" s="8"/>
    </row>
    <row r="23" spans="1:20" x14ac:dyDescent="0.45">
      <c r="A23" s="14" t="s">
        <v>32</v>
      </c>
      <c r="B23" s="14" t="s">
        <v>33</v>
      </c>
      <c r="C23" s="15">
        <f>(J25-J20)+J38</f>
        <v>152.70000000000002</v>
      </c>
      <c r="D23" s="16">
        <v>2</v>
      </c>
      <c r="E23" s="17">
        <f>C23*D23</f>
        <v>305.40000000000003</v>
      </c>
      <c r="F23" s="18"/>
      <c r="G23" s="19"/>
      <c r="H23" s="20"/>
      <c r="I23" s="17"/>
      <c r="J23" s="18"/>
      <c r="K23" s="19"/>
      <c r="L23" s="20"/>
      <c r="M23" s="17"/>
      <c r="N23" s="17"/>
      <c r="O23" s="17"/>
      <c r="P23" s="21"/>
      <c r="Q23" s="21"/>
      <c r="R23" s="22"/>
      <c r="S23" s="22"/>
      <c r="T23" s="8"/>
    </row>
    <row r="24" spans="1:20" ht="14.65" thickBot="1" x14ac:dyDescent="0.5">
      <c r="A24" s="7"/>
      <c r="B24" s="7"/>
      <c r="C24" s="7"/>
      <c r="D24" s="7"/>
      <c r="E24" s="2"/>
      <c r="F24" s="24"/>
      <c r="G24" s="1"/>
      <c r="H24" s="7"/>
      <c r="J24" s="24"/>
      <c r="K24" s="1"/>
      <c r="L24" s="7"/>
      <c r="O24" s="2"/>
      <c r="P24" s="7"/>
      <c r="Q24" s="7"/>
      <c r="R24" s="7"/>
      <c r="S24" s="7"/>
      <c r="T24" s="8"/>
    </row>
    <row r="25" spans="1:20" ht="14.65" thickBot="1" x14ac:dyDescent="0.5">
      <c r="A25" s="25" t="s">
        <v>34</v>
      </c>
      <c r="B25" s="25"/>
      <c r="C25" s="26"/>
      <c r="D25" s="27"/>
      <c r="E25" s="28">
        <f>SUM(E15:E24)</f>
        <v>9512.0666666666657</v>
      </c>
      <c r="F25" s="29">
        <f>SUM(F15:F24)</f>
        <v>513.20000000000005</v>
      </c>
      <c r="G25" s="30"/>
      <c r="H25" s="31"/>
      <c r="I25" s="28">
        <f>SUM(I15:I24)</f>
        <v>19310</v>
      </c>
      <c r="J25" s="29">
        <f>SUM(J15:J24)</f>
        <v>81.300000000000011</v>
      </c>
      <c r="K25" s="30"/>
      <c r="L25" s="32"/>
      <c r="M25" s="28">
        <f>SUM(M15:M24)</f>
        <v>3758.8</v>
      </c>
      <c r="N25" s="28">
        <f>SUM(N15:N24)</f>
        <v>23068.799999999999</v>
      </c>
      <c r="O25" s="28">
        <f>SUM(O15:O24)</f>
        <v>34345.199999999997</v>
      </c>
      <c r="P25" s="33">
        <f>N25-E25</f>
        <v>13556.733333333334</v>
      </c>
      <c r="Q25" s="33">
        <f>O25-E25</f>
        <v>24833.133333333331</v>
      </c>
      <c r="R25" s="34">
        <f>N25/E25</f>
        <v>2.4252142892186068</v>
      </c>
      <c r="S25" s="34">
        <f>O25/E25</f>
        <v>3.6106979906224375</v>
      </c>
    </row>
    <row r="26" spans="1:20" x14ac:dyDescent="0.45">
      <c r="A26" s="35"/>
      <c r="B26" s="35"/>
      <c r="D26"/>
      <c r="E26" s="3"/>
      <c r="F26"/>
      <c r="G26" s="1"/>
      <c r="H26"/>
      <c r="O26" s="2"/>
    </row>
    <row r="27" spans="1:20" x14ac:dyDescent="0.45">
      <c r="A27" s="6" t="s">
        <v>35</v>
      </c>
      <c r="B27" s="6"/>
      <c r="D27"/>
      <c r="E27" s="3"/>
      <c r="F27"/>
      <c r="G27" s="1"/>
      <c r="H27"/>
      <c r="O27" s="2"/>
    </row>
    <row r="28" spans="1:20" x14ac:dyDescent="0.45">
      <c r="A28" s="8"/>
      <c r="B28" s="8"/>
      <c r="C28" s="8"/>
      <c r="D28" s="8"/>
      <c r="E28" s="36"/>
      <c r="F28" s="110" t="s">
        <v>1</v>
      </c>
      <c r="G28" s="111"/>
      <c r="H28" s="111"/>
      <c r="I28" s="112"/>
      <c r="J28" s="116" t="s">
        <v>2</v>
      </c>
      <c r="K28" s="117"/>
      <c r="L28" s="117"/>
      <c r="M28" s="118"/>
      <c r="N28" s="117" t="s">
        <v>36</v>
      </c>
      <c r="O28" s="117"/>
      <c r="P28" s="117"/>
      <c r="Q28" s="117"/>
      <c r="R28" s="117"/>
      <c r="S28" s="118"/>
      <c r="T28" s="37"/>
    </row>
    <row r="29" spans="1:20" s="43" customFormat="1" ht="26.25" x14ac:dyDescent="0.45">
      <c r="A29" s="38" t="s">
        <v>4</v>
      </c>
      <c r="B29" s="38" t="s">
        <v>5</v>
      </c>
      <c r="C29" s="38" t="s">
        <v>6</v>
      </c>
      <c r="D29" s="38" t="s">
        <v>7</v>
      </c>
      <c r="E29" s="39" t="s">
        <v>8</v>
      </c>
      <c r="F29" s="38" t="s">
        <v>9</v>
      </c>
      <c r="G29" s="40" t="s">
        <v>10</v>
      </c>
      <c r="H29" s="38" t="s">
        <v>11</v>
      </c>
      <c r="I29" s="41" t="s">
        <v>12</v>
      </c>
      <c r="J29" s="38" t="s">
        <v>9</v>
      </c>
      <c r="K29" s="40" t="s">
        <v>10</v>
      </c>
      <c r="L29" s="38" t="s">
        <v>13</v>
      </c>
      <c r="M29" s="41" t="s">
        <v>12</v>
      </c>
      <c r="N29" s="41" t="s">
        <v>14</v>
      </c>
      <c r="O29" s="41" t="s">
        <v>15</v>
      </c>
      <c r="P29" s="38" t="s">
        <v>16</v>
      </c>
      <c r="Q29" s="38" t="s">
        <v>17</v>
      </c>
      <c r="R29" s="38" t="s">
        <v>18</v>
      </c>
      <c r="S29" s="38" t="s">
        <v>19</v>
      </c>
      <c r="T29" s="42"/>
    </row>
    <row r="30" spans="1:20" x14ac:dyDescent="0.45">
      <c r="A30" s="7"/>
      <c r="B30" s="7"/>
      <c r="C30" s="7"/>
      <c r="D30" s="7"/>
      <c r="E30" s="36"/>
      <c r="F30" s="7"/>
      <c r="G30" s="44"/>
      <c r="H30" s="7"/>
      <c r="I30" s="45"/>
      <c r="J30" s="7"/>
      <c r="K30" s="44"/>
      <c r="L30" s="7"/>
      <c r="M30" s="45"/>
      <c r="N30" s="45"/>
      <c r="O30" s="45"/>
      <c r="P30" s="7"/>
      <c r="Q30" s="7"/>
      <c r="R30" s="7"/>
      <c r="S30" s="7"/>
      <c r="T30" s="37"/>
    </row>
    <row r="31" spans="1:20" x14ac:dyDescent="0.45">
      <c r="A31" s="46" t="s">
        <v>37</v>
      </c>
      <c r="B31" s="46"/>
      <c r="C31" s="47"/>
      <c r="D31" s="47"/>
      <c r="E31" s="48"/>
      <c r="F31" s="47"/>
      <c r="G31" s="49"/>
      <c r="H31" s="47"/>
      <c r="I31" s="50"/>
      <c r="J31" s="47"/>
      <c r="K31" s="49"/>
      <c r="L31" s="47"/>
      <c r="M31" s="50"/>
      <c r="N31" s="50"/>
      <c r="O31" s="50"/>
      <c r="P31" s="47"/>
      <c r="Q31" s="47"/>
      <c r="R31" s="47"/>
      <c r="S31" s="47"/>
      <c r="T31" s="37"/>
    </row>
    <row r="32" spans="1:20" x14ac:dyDescent="0.45">
      <c r="A32" s="51" t="s">
        <v>38</v>
      </c>
      <c r="B32" s="51"/>
      <c r="C32" s="52">
        <v>0</v>
      </c>
      <c r="D32" s="53">
        <v>0</v>
      </c>
      <c r="E32" s="54">
        <v>1000</v>
      </c>
      <c r="F32" s="55">
        <v>30</v>
      </c>
      <c r="G32" s="56"/>
      <c r="H32" s="57">
        <v>33</v>
      </c>
      <c r="I32" s="58">
        <f>H32*F32</f>
        <v>990</v>
      </c>
      <c r="J32" s="55">
        <v>40</v>
      </c>
      <c r="K32" s="56">
        <v>0</v>
      </c>
      <c r="L32" s="57">
        <v>60</v>
      </c>
      <c r="M32" s="58">
        <f>L32*J32</f>
        <v>2400</v>
      </c>
      <c r="N32" s="58">
        <f>I32+M32</f>
        <v>3390</v>
      </c>
      <c r="O32" s="58">
        <f>I32+(M32*4)</f>
        <v>10590</v>
      </c>
      <c r="P32" s="59">
        <f>N32-E32</f>
        <v>2390</v>
      </c>
      <c r="Q32" s="59">
        <f>O32-E32</f>
        <v>9590</v>
      </c>
      <c r="R32" s="60">
        <f>N32/E32</f>
        <v>3.39</v>
      </c>
      <c r="S32" s="60">
        <f>O32/E32</f>
        <v>10.59</v>
      </c>
      <c r="T32" s="37"/>
    </row>
    <row r="33" spans="1:20" x14ac:dyDescent="0.45">
      <c r="A33" s="61" t="s">
        <v>39</v>
      </c>
      <c r="B33" s="61"/>
      <c r="C33" s="47"/>
      <c r="D33" s="47"/>
      <c r="E33" s="48"/>
      <c r="F33" s="47"/>
      <c r="G33" s="49"/>
      <c r="H33" s="47"/>
      <c r="I33" s="50"/>
      <c r="J33" s="47"/>
      <c r="K33" s="49"/>
      <c r="L33" s="47"/>
      <c r="M33" s="50"/>
      <c r="N33" s="50"/>
      <c r="O33" s="50"/>
      <c r="P33" s="47"/>
      <c r="Q33" s="47"/>
      <c r="R33" s="47"/>
      <c r="S33" s="47"/>
      <c r="T33" s="37"/>
    </row>
    <row r="34" spans="1:20" x14ac:dyDescent="0.45">
      <c r="A34" s="62" t="s">
        <v>40</v>
      </c>
      <c r="B34" s="63"/>
      <c r="C34" s="52">
        <v>0</v>
      </c>
      <c r="D34" s="53">
        <v>0</v>
      </c>
      <c r="E34" s="64">
        <v>3000</v>
      </c>
      <c r="F34" s="55">
        <v>35</v>
      </c>
      <c r="G34" s="65"/>
      <c r="H34" s="66">
        <v>25</v>
      </c>
      <c r="I34" s="58">
        <f>H34*F34</f>
        <v>875</v>
      </c>
      <c r="J34" s="55">
        <v>35</v>
      </c>
      <c r="K34" s="56">
        <v>0</v>
      </c>
      <c r="L34" s="57">
        <v>60</v>
      </c>
      <c r="M34" s="58">
        <f>L34*J34</f>
        <v>2100</v>
      </c>
      <c r="N34" s="58">
        <f>I34+M34</f>
        <v>2975</v>
      </c>
      <c r="O34" s="58">
        <f>I34+(M34*4)</f>
        <v>9275</v>
      </c>
      <c r="P34" s="59">
        <f>N34-E34</f>
        <v>-25</v>
      </c>
      <c r="Q34" s="59">
        <f>O34-E34</f>
        <v>6275</v>
      </c>
      <c r="R34" s="60">
        <f>N34/E34</f>
        <v>0.9916666666666667</v>
      </c>
      <c r="S34" s="60">
        <f>O34/E34</f>
        <v>3.0916666666666668</v>
      </c>
    </row>
    <row r="35" spans="1:20" x14ac:dyDescent="0.45">
      <c r="A35" s="62" t="s">
        <v>51</v>
      </c>
      <c r="B35" s="62"/>
      <c r="C35" s="63">
        <f>6*100000</f>
        <v>600000</v>
      </c>
      <c r="D35" s="102"/>
      <c r="E35" s="103">
        <f>((6*1000))</f>
        <v>6000</v>
      </c>
      <c r="F35" s="104">
        <f>G35*C35</f>
        <v>120</v>
      </c>
      <c r="G35" s="105">
        <v>2.0000000000000001E-4</v>
      </c>
      <c r="H35" s="65">
        <v>33</v>
      </c>
      <c r="I35" s="106">
        <f>H35*F35</f>
        <v>3960</v>
      </c>
      <c r="J35" s="104">
        <f>K35*C35</f>
        <v>0</v>
      </c>
      <c r="K35" s="105">
        <v>0</v>
      </c>
      <c r="L35" s="65">
        <v>40</v>
      </c>
      <c r="M35" s="106">
        <f>L35*J35</f>
        <v>0</v>
      </c>
      <c r="N35" s="106">
        <f>I35+M35</f>
        <v>3960</v>
      </c>
      <c r="O35" s="106">
        <f>I35+(M35*4)</f>
        <v>3960</v>
      </c>
      <c r="P35" s="107">
        <f>N35-E35</f>
        <v>-2040</v>
      </c>
      <c r="Q35" s="107">
        <f>O35-E35</f>
        <v>-2040</v>
      </c>
      <c r="R35" s="108">
        <f>N35/E35</f>
        <v>0.66</v>
      </c>
      <c r="S35" s="108">
        <f>O35/E35</f>
        <v>0.66</v>
      </c>
      <c r="T35" s="37"/>
    </row>
    <row r="36" spans="1:20" x14ac:dyDescent="0.45">
      <c r="A36" s="62" t="s">
        <v>50</v>
      </c>
      <c r="B36" s="62"/>
      <c r="C36" s="63">
        <f>3*100000</f>
        <v>300000</v>
      </c>
      <c r="D36" s="102"/>
      <c r="E36" s="103">
        <f>((3*1000))+2000</f>
        <v>5000</v>
      </c>
      <c r="F36" s="104">
        <f>G36*C36</f>
        <v>0</v>
      </c>
      <c r="G36" s="105">
        <v>0</v>
      </c>
      <c r="H36" s="65">
        <v>33</v>
      </c>
      <c r="I36" s="106">
        <f>H36*F36</f>
        <v>0</v>
      </c>
      <c r="J36" s="104">
        <f>K36*C36</f>
        <v>30</v>
      </c>
      <c r="K36" s="105">
        <v>1E-4</v>
      </c>
      <c r="L36" s="65">
        <v>60</v>
      </c>
      <c r="M36" s="106">
        <f>L36*J36</f>
        <v>1800</v>
      </c>
      <c r="N36" s="106">
        <f>I36+M36</f>
        <v>1800</v>
      </c>
      <c r="O36" s="106">
        <f>I36+(M36*4)</f>
        <v>7200</v>
      </c>
      <c r="P36" s="107">
        <f>N36-E36</f>
        <v>-3200</v>
      </c>
      <c r="Q36" s="107">
        <f>O36-E36</f>
        <v>2200</v>
      </c>
      <c r="R36" s="108">
        <f>N36/E36</f>
        <v>0.36</v>
      </c>
      <c r="S36" s="108">
        <f>O36/E36</f>
        <v>1.44</v>
      </c>
      <c r="T36" s="37"/>
    </row>
    <row r="37" spans="1:20" ht="14.65" thickBot="1" x14ac:dyDescent="0.5">
      <c r="A37" s="7"/>
      <c r="B37" s="7"/>
      <c r="C37" s="7"/>
      <c r="D37" s="7"/>
      <c r="E37" s="45"/>
      <c r="F37" s="24"/>
      <c r="G37" s="44"/>
      <c r="H37" s="7"/>
      <c r="I37" s="45"/>
      <c r="J37" s="24"/>
      <c r="K37" s="44"/>
      <c r="L37" s="7"/>
      <c r="M37" s="45"/>
      <c r="N37" s="45"/>
      <c r="O37" s="45"/>
      <c r="P37" s="7"/>
      <c r="Q37" s="7"/>
      <c r="R37" s="7"/>
      <c r="S37" s="7"/>
      <c r="T37" s="37"/>
    </row>
    <row r="38" spans="1:20" ht="14.65" thickBot="1" x14ac:dyDescent="0.5">
      <c r="A38" s="25" t="s">
        <v>34</v>
      </c>
      <c r="B38" s="25"/>
      <c r="C38" s="67"/>
      <c r="D38" s="33"/>
      <c r="E38" s="68">
        <f>SUM(E30:E36)</f>
        <v>15000</v>
      </c>
      <c r="F38" s="29">
        <f>SUM(F30:F36)</f>
        <v>185</v>
      </c>
      <c r="G38" s="69"/>
      <c r="H38" s="70"/>
      <c r="I38" s="68">
        <f>SUM(I30:I36)</f>
        <v>5825</v>
      </c>
      <c r="J38" s="29">
        <f>SUM(J30:J36)</f>
        <v>105</v>
      </c>
      <c r="K38" s="69"/>
      <c r="L38" s="71"/>
      <c r="M38" s="68">
        <f>SUM(M30:M36)</f>
        <v>6300</v>
      </c>
      <c r="N38" s="68">
        <f>SUM(N30:N36)</f>
        <v>12125</v>
      </c>
      <c r="O38" s="68">
        <f>SUM(O30:O36)</f>
        <v>31025</v>
      </c>
      <c r="P38" s="33">
        <f>N38-E38</f>
        <v>-2875</v>
      </c>
      <c r="Q38" s="33">
        <f>O38-E38</f>
        <v>16025</v>
      </c>
      <c r="R38" s="34">
        <f>N38/E38</f>
        <v>0.80833333333333335</v>
      </c>
      <c r="S38" s="34">
        <f>O38/E38</f>
        <v>2.0683333333333334</v>
      </c>
      <c r="T38" s="37"/>
    </row>
    <row r="39" spans="1:20" ht="14.65" thickBot="1" x14ac:dyDescent="0.5">
      <c r="D39"/>
      <c r="E39" s="3"/>
      <c r="F39"/>
      <c r="G39" s="1"/>
      <c r="H39"/>
      <c r="J39"/>
      <c r="K39" s="1"/>
      <c r="L39"/>
      <c r="O39" s="2"/>
    </row>
    <row r="40" spans="1:20" ht="18.399999999999999" thickTop="1" thickBot="1" x14ac:dyDescent="0.55000000000000004">
      <c r="A40" s="72" t="s">
        <v>41</v>
      </c>
      <c r="B40" s="72"/>
      <c r="C40" s="73"/>
      <c r="D40" s="74"/>
      <c r="E40" s="75">
        <f>E25+E38</f>
        <v>24512.066666666666</v>
      </c>
      <c r="F40" s="73"/>
      <c r="G40" s="76"/>
      <c r="H40" s="77"/>
      <c r="I40" s="78">
        <f>I25+I38</f>
        <v>25135</v>
      </c>
      <c r="J40" s="73"/>
      <c r="K40" s="76"/>
      <c r="L40" s="77"/>
      <c r="M40" s="78">
        <f>M25+M38</f>
        <v>10058.799999999999</v>
      </c>
      <c r="N40" s="78">
        <f>N25+N38</f>
        <v>35193.800000000003</v>
      </c>
      <c r="O40" s="78">
        <f>O25+O38</f>
        <v>65370.2</v>
      </c>
      <c r="P40" s="78">
        <f>N40-E40</f>
        <v>10681.733333333337</v>
      </c>
      <c r="Q40" s="78">
        <f>O40-E40</f>
        <v>40858.133333333331</v>
      </c>
      <c r="R40" s="74">
        <f>N40/E40</f>
        <v>1.435774489299148</v>
      </c>
      <c r="S40" s="74">
        <f>O40/E40</f>
        <v>2.6668579556735321</v>
      </c>
    </row>
    <row r="41" spans="1:20" ht="14.65" thickTop="1" x14ac:dyDescent="0.45">
      <c r="A41" s="25"/>
      <c r="B41" s="79"/>
      <c r="C41" s="80"/>
      <c r="D41" s="81"/>
      <c r="E41" s="80"/>
      <c r="F41" s="82"/>
      <c r="G41" s="83"/>
      <c r="H41" s="84"/>
      <c r="I41" s="80"/>
      <c r="J41" s="82"/>
      <c r="K41" s="83"/>
      <c r="L41" s="84"/>
      <c r="M41" s="84"/>
      <c r="N41" s="84"/>
      <c r="O41" s="80"/>
      <c r="P41" s="80"/>
    </row>
    <row r="42" spans="1:20" x14ac:dyDescent="0.45">
      <c r="A42" s="109" t="s">
        <v>45</v>
      </c>
      <c r="B42" s="79"/>
      <c r="C42" s="80"/>
      <c r="D42" s="81"/>
      <c r="E42" s="80"/>
      <c r="F42" s="82"/>
      <c r="G42" s="83"/>
      <c r="H42" s="84"/>
      <c r="I42" s="80"/>
      <c r="J42" s="82"/>
      <c r="K42" s="83"/>
      <c r="M42" s="99">
        <f>'Illustrative yr1 budgets - 25k'!M43*0.9</f>
        <v>6255</v>
      </c>
      <c r="N42" s="84"/>
      <c r="O42" s="80"/>
      <c r="P42" s="80"/>
    </row>
    <row r="43" spans="1:20" x14ac:dyDescent="0.45">
      <c r="A43" s="109" t="s">
        <v>43</v>
      </c>
      <c r="B43" s="79"/>
      <c r="C43" s="80"/>
      <c r="D43" s="81"/>
      <c r="E43" s="80"/>
      <c r="F43" s="82"/>
      <c r="G43" s="83"/>
      <c r="H43" s="84"/>
      <c r="I43" s="80"/>
      <c r="J43" s="82"/>
      <c r="K43" s="83"/>
      <c r="M43" s="100">
        <f>M25+M38+M42</f>
        <v>16313.8</v>
      </c>
      <c r="N43" s="84"/>
      <c r="O43" s="80"/>
      <c r="P43" s="80"/>
    </row>
    <row r="44" spans="1:20" x14ac:dyDescent="0.45">
      <c r="A44" s="89"/>
    </row>
    <row r="46" spans="1:20" ht="15.4" x14ac:dyDescent="0.45">
      <c r="A46" s="90" t="s">
        <v>44</v>
      </c>
    </row>
    <row r="47" spans="1:20" ht="15.75" x14ac:dyDescent="0.5">
      <c r="A47" s="91"/>
    </row>
    <row r="48" spans="1:20" ht="15.75" x14ac:dyDescent="0.5">
      <c r="A48" s="91"/>
    </row>
    <row r="49" spans="1:14" ht="15.75" x14ac:dyDescent="0.5">
      <c r="A49" s="92"/>
    </row>
    <row r="51" spans="1:14" ht="15.75" x14ac:dyDescent="0.5">
      <c r="A51" s="93"/>
    </row>
    <row r="52" spans="1:14" ht="15.75" x14ac:dyDescent="0.5">
      <c r="A52" s="91"/>
      <c r="D52"/>
      <c r="F52"/>
      <c r="H52"/>
      <c r="I52"/>
      <c r="J52"/>
      <c r="K52"/>
      <c r="L52"/>
      <c r="M52"/>
      <c r="N52"/>
    </row>
    <row r="53" spans="1:14" ht="15.75" x14ac:dyDescent="0.5">
      <c r="A53" s="91"/>
      <c r="D53"/>
      <c r="F53"/>
      <c r="H53"/>
      <c r="I53"/>
      <c r="J53"/>
      <c r="K53"/>
      <c r="L53"/>
      <c r="M53"/>
      <c r="N53"/>
    </row>
    <row r="54" spans="1:14" ht="15.75" x14ac:dyDescent="0.5">
      <c r="A54" s="92"/>
    </row>
    <row r="55" spans="1:14" ht="15.75" x14ac:dyDescent="0.5">
      <c r="A55" s="93"/>
    </row>
    <row r="56" spans="1:14" ht="15.75" x14ac:dyDescent="0.5">
      <c r="A56" s="93"/>
    </row>
    <row r="57" spans="1:14" ht="15.75" x14ac:dyDescent="0.5">
      <c r="A57" s="93"/>
    </row>
    <row r="59" spans="1:14" ht="15.75" x14ac:dyDescent="0.5">
      <c r="A59" s="91"/>
      <c r="D59"/>
      <c r="F59"/>
      <c r="H59"/>
      <c r="I59"/>
      <c r="J59"/>
      <c r="K59"/>
      <c r="L59"/>
      <c r="M59"/>
      <c r="N59"/>
    </row>
    <row r="60" spans="1:14" ht="15.75" x14ac:dyDescent="0.5">
      <c r="A60" s="93"/>
      <c r="D60"/>
      <c r="F60"/>
      <c r="H60"/>
      <c r="I60"/>
      <c r="J60"/>
      <c r="K60"/>
      <c r="L60"/>
      <c r="M60"/>
      <c r="N60"/>
    </row>
    <row r="61" spans="1:14" ht="15.75" x14ac:dyDescent="0.5">
      <c r="A61" s="91"/>
      <c r="D61"/>
      <c r="F61"/>
      <c r="H61"/>
      <c r="I61"/>
      <c r="J61"/>
      <c r="K61"/>
      <c r="L61"/>
      <c r="M61"/>
      <c r="N61"/>
    </row>
    <row r="62" spans="1:14" ht="15.75" x14ac:dyDescent="0.5">
      <c r="A62" s="91"/>
      <c r="D62"/>
      <c r="F62"/>
      <c r="H62"/>
      <c r="I62"/>
      <c r="J62"/>
      <c r="K62"/>
      <c r="L62"/>
      <c r="M62"/>
      <c r="N62"/>
    </row>
    <row r="63" spans="1:14" ht="15.75" x14ac:dyDescent="0.5">
      <c r="A63" s="95"/>
      <c r="C63" s="94"/>
      <c r="D63"/>
      <c r="F63"/>
      <c r="H63"/>
      <c r="I63"/>
      <c r="J63"/>
      <c r="K63"/>
      <c r="L63"/>
      <c r="M63"/>
      <c r="N63"/>
    </row>
    <row r="65" spans="1:1" x14ac:dyDescent="0.45">
      <c r="A65" s="80"/>
    </row>
    <row r="66" spans="1:1" x14ac:dyDescent="0.45">
      <c r="A66" s="96"/>
    </row>
    <row r="67" spans="1:1" x14ac:dyDescent="0.45">
      <c r="A67" s="80"/>
    </row>
  </sheetData>
  <mergeCells count="6">
    <mergeCell ref="F13:I13"/>
    <mergeCell ref="J13:M13"/>
    <mergeCell ref="N13:S13"/>
    <mergeCell ref="F28:I28"/>
    <mergeCell ref="J28:M28"/>
    <mergeCell ref="N28:S28"/>
  </mergeCells>
  <pageMargins left="0.7" right="0.7" top="0.75" bottom="0.75" header="0.3" footer="0.3"/>
  <pageSetup paperSize="9" scale="41" orientation="landscape"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E921-8536-428A-888B-260B25B9E6DC}">
  <sheetPr>
    <pageSetUpPr fitToPage="1"/>
  </sheetPr>
  <dimension ref="A5:T67"/>
  <sheetViews>
    <sheetView topLeftCell="A25" workbookViewId="0">
      <selection activeCell="A45" sqref="A45"/>
    </sheetView>
  </sheetViews>
  <sheetFormatPr defaultColWidth="8.6640625" defaultRowHeight="14.25" x14ac:dyDescent="0.45"/>
  <cols>
    <col min="1" max="1" width="73.53125" customWidth="1"/>
    <col min="2" max="2" width="14.6640625" customWidth="1"/>
    <col min="3" max="3" width="11" customWidth="1"/>
    <col min="4" max="4" width="17.33203125" style="3" customWidth="1"/>
    <col min="5" max="5" width="12.6640625" customWidth="1"/>
    <col min="6" max="6" width="9.1328125" style="1" customWidth="1"/>
    <col min="7" max="7" width="11.46484375" customWidth="1"/>
    <col min="8" max="8" width="16.46484375" style="2" customWidth="1"/>
    <col min="9" max="9" width="13.53125" style="2" customWidth="1"/>
    <col min="10" max="10" width="8.1328125" style="2" customWidth="1"/>
    <col min="11" max="12" width="16.46484375" style="2" customWidth="1"/>
    <col min="13" max="13" width="15" style="2" customWidth="1"/>
    <col min="14" max="14" width="18.6640625" style="2" customWidth="1"/>
    <col min="15" max="15" width="16" customWidth="1"/>
    <col min="16" max="16" width="15.6640625" customWidth="1"/>
    <col min="17" max="17" width="13.53125" customWidth="1"/>
    <col min="257" max="257" width="92.86328125" customWidth="1"/>
    <col min="258" max="258" width="14.6640625" customWidth="1"/>
    <col min="259" max="259" width="11" customWidth="1"/>
    <col min="260" max="260" width="17.33203125" customWidth="1"/>
    <col min="261" max="261" width="12.6640625" customWidth="1"/>
    <col min="262" max="262" width="9.1328125" customWidth="1"/>
    <col min="263" max="263" width="11.46484375" customWidth="1"/>
    <col min="264" max="264" width="16.46484375" customWidth="1"/>
    <col min="265" max="265" width="13.53125" customWidth="1"/>
    <col min="266" max="266" width="8.1328125" customWidth="1"/>
    <col min="267" max="268" width="16.46484375" customWidth="1"/>
    <col min="269" max="269" width="15" customWidth="1"/>
    <col min="270" max="270" width="18.6640625" customWidth="1"/>
    <col min="271" max="271" width="16" customWidth="1"/>
    <col min="272" max="272" width="15.6640625" customWidth="1"/>
    <col min="273" max="273" width="13.53125" customWidth="1"/>
    <col min="513" max="513" width="92.86328125" customWidth="1"/>
    <col min="514" max="514" width="14.6640625" customWidth="1"/>
    <col min="515" max="515" width="11" customWidth="1"/>
    <col min="516" max="516" width="17.33203125" customWidth="1"/>
    <col min="517" max="517" width="12.6640625" customWidth="1"/>
    <col min="518" max="518" width="9.1328125" customWidth="1"/>
    <col min="519" max="519" width="11.46484375" customWidth="1"/>
    <col min="520" max="520" width="16.46484375" customWidth="1"/>
    <col min="521" max="521" width="13.53125" customWidth="1"/>
    <col min="522" max="522" width="8.1328125" customWidth="1"/>
    <col min="523" max="524" width="16.46484375" customWidth="1"/>
    <col min="525" max="525" width="15" customWidth="1"/>
    <col min="526" max="526" width="18.6640625" customWidth="1"/>
    <col min="527" max="527" width="16" customWidth="1"/>
    <col min="528" max="528" width="15.6640625" customWidth="1"/>
    <col min="529" max="529" width="13.53125" customWidth="1"/>
    <col min="769" max="769" width="92.86328125" customWidth="1"/>
    <col min="770" max="770" width="14.6640625" customWidth="1"/>
    <col min="771" max="771" width="11" customWidth="1"/>
    <col min="772" max="772" width="17.33203125" customWidth="1"/>
    <col min="773" max="773" width="12.6640625" customWidth="1"/>
    <col min="774" max="774" width="9.1328125" customWidth="1"/>
    <col min="775" max="775" width="11.46484375" customWidth="1"/>
    <col min="776" max="776" width="16.46484375" customWidth="1"/>
    <col min="777" max="777" width="13.53125" customWidth="1"/>
    <col min="778" max="778" width="8.1328125" customWidth="1"/>
    <col min="779" max="780" width="16.46484375" customWidth="1"/>
    <col min="781" max="781" width="15" customWidth="1"/>
    <col min="782" max="782" width="18.6640625" customWidth="1"/>
    <col min="783" max="783" width="16" customWidth="1"/>
    <col min="784" max="784" width="15.6640625" customWidth="1"/>
    <col min="785" max="785" width="13.53125" customWidth="1"/>
    <col min="1025" max="1025" width="92.86328125" customWidth="1"/>
    <col min="1026" max="1026" width="14.6640625" customWidth="1"/>
    <col min="1027" max="1027" width="11" customWidth="1"/>
    <col min="1028" max="1028" width="17.33203125" customWidth="1"/>
    <col min="1029" max="1029" width="12.6640625" customWidth="1"/>
    <col min="1030" max="1030" width="9.1328125" customWidth="1"/>
    <col min="1031" max="1031" width="11.46484375" customWidth="1"/>
    <col min="1032" max="1032" width="16.46484375" customWidth="1"/>
    <col min="1033" max="1033" width="13.53125" customWidth="1"/>
    <col min="1034" max="1034" width="8.1328125" customWidth="1"/>
    <col min="1035" max="1036" width="16.46484375" customWidth="1"/>
    <col min="1037" max="1037" width="15" customWidth="1"/>
    <col min="1038" max="1038" width="18.6640625" customWidth="1"/>
    <col min="1039" max="1039" width="16" customWidth="1"/>
    <col min="1040" max="1040" width="15.6640625" customWidth="1"/>
    <col min="1041" max="1041" width="13.53125" customWidth="1"/>
    <col min="1281" max="1281" width="92.86328125" customWidth="1"/>
    <col min="1282" max="1282" width="14.6640625" customWidth="1"/>
    <col min="1283" max="1283" width="11" customWidth="1"/>
    <col min="1284" max="1284" width="17.33203125" customWidth="1"/>
    <col min="1285" max="1285" width="12.6640625" customWidth="1"/>
    <col min="1286" max="1286" width="9.1328125" customWidth="1"/>
    <col min="1287" max="1287" width="11.46484375" customWidth="1"/>
    <col min="1288" max="1288" width="16.46484375" customWidth="1"/>
    <col min="1289" max="1289" width="13.53125" customWidth="1"/>
    <col min="1290" max="1290" width="8.1328125" customWidth="1"/>
    <col min="1291" max="1292" width="16.46484375" customWidth="1"/>
    <col min="1293" max="1293" width="15" customWidth="1"/>
    <col min="1294" max="1294" width="18.6640625" customWidth="1"/>
    <col min="1295" max="1295" width="16" customWidth="1"/>
    <col min="1296" max="1296" width="15.6640625" customWidth="1"/>
    <col min="1297" max="1297" width="13.53125" customWidth="1"/>
    <col min="1537" max="1537" width="92.86328125" customWidth="1"/>
    <col min="1538" max="1538" width="14.6640625" customWidth="1"/>
    <col min="1539" max="1539" width="11" customWidth="1"/>
    <col min="1540" max="1540" width="17.33203125" customWidth="1"/>
    <col min="1541" max="1541" width="12.6640625" customWidth="1"/>
    <col min="1542" max="1542" width="9.1328125" customWidth="1"/>
    <col min="1543" max="1543" width="11.46484375" customWidth="1"/>
    <col min="1544" max="1544" width="16.46484375" customWidth="1"/>
    <col min="1545" max="1545" width="13.53125" customWidth="1"/>
    <col min="1546" max="1546" width="8.1328125" customWidth="1"/>
    <col min="1547" max="1548" width="16.46484375" customWidth="1"/>
    <col min="1549" max="1549" width="15" customWidth="1"/>
    <col min="1550" max="1550" width="18.6640625" customWidth="1"/>
    <col min="1551" max="1551" width="16" customWidth="1"/>
    <col min="1552" max="1552" width="15.6640625" customWidth="1"/>
    <col min="1553" max="1553" width="13.53125" customWidth="1"/>
    <col min="1793" max="1793" width="92.86328125" customWidth="1"/>
    <col min="1794" max="1794" width="14.6640625" customWidth="1"/>
    <col min="1795" max="1795" width="11" customWidth="1"/>
    <col min="1796" max="1796" width="17.33203125" customWidth="1"/>
    <col min="1797" max="1797" width="12.6640625" customWidth="1"/>
    <col min="1798" max="1798" width="9.1328125" customWidth="1"/>
    <col min="1799" max="1799" width="11.46484375" customWidth="1"/>
    <col min="1800" max="1800" width="16.46484375" customWidth="1"/>
    <col min="1801" max="1801" width="13.53125" customWidth="1"/>
    <col min="1802" max="1802" width="8.1328125" customWidth="1"/>
    <col min="1803" max="1804" width="16.46484375" customWidth="1"/>
    <col min="1805" max="1805" width="15" customWidth="1"/>
    <col min="1806" max="1806" width="18.6640625" customWidth="1"/>
    <col min="1807" max="1807" width="16" customWidth="1"/>
    <col min="1808" max="1808" width="15.6640625" customWidth="1"/>
    <col min="1809" max="1809" width="13.53125" customWidth="1"/>
    <col min="2049" max="2049" width="92.86328125" customWidth="1"/>
    <col min="2050" max="2050" width="14.6640625" customWidth="1"/>
    <col min="2051" max="2051" width="11" customWidth="1"/>
    <col min="2052" max="2052" width="17.33203125" customWidth="1"/>
    <col min="2053" max="2053" width="12.6640625" customWidth="1"/>
    <col min="2054" max="2054" width="9.1328125" customWidth="1"/>
    <col min="2055" max="2055" width="11.46484375" customWidth="1"/>
    <col min="2056" max="2056" width="16.46484375" customWidth="1"/>
    <col min="2057" max="2057" width="13.53125" customWidth="1"/>
    <col min="2058" max="2058" width="8.1328125" customWidth="1"/>
    <col min="2059" max="2060" width="16.46484375" customWidth="1"/>
    <col min="2061" max="2061" width="15" customWidth="1"/>
    <col min="2062" max="2062" width="18.6640625" customWidth="1"/>
    <col min="2063" max="2063" width="16" customWidth="1"/>
    <col min="2064" max="2064" width="15.6640625" customWidth="1"/>
    <col min="2065" max="2065" width="13.53125" customWidth="1"/>
    <col min="2305" max="2305" width="92.86328125" customWidth="1"/>
    <col min="2306" max="2306" width="14.6640625" customWidth="1"/>
    <col min="2307" max="2307" width="11" customWidth="1"/>
    <col min="2308" max="2308" width="17.33203125" customWidth="1"/>
    <col min="2309" max="2309" width="12.6640625" customWidth="1"/>
    <col min="2310" max="2310" width="9.1328125" customWidth="1"/>
    <col min="2311" max="2311" width="11.46484375" customWidth="1"/>
    <col min="2312" max="2312" width="16.46484375" customWidth="1"/>
    <col min="2313" max="2313" width="13.53125" customWidth="1"/>
    <col min="2314" max="2314" width="8.1328125" customWidth="1"/>
    <col min="2315" max="2316" width="16.46484375" customWidth="1"/>
    <col min="2317" max="2317" width="15" customWidth="1"/>
    <col min="2318" max="2318" width="18.6640625" customWidth="1"/>
    <col min="2319" max="2319" width="16" customWidth="1"/>
    <col min="2320" max="2320" width="15.6640625" customWidth="1"/>
    <col min="2321" max="2321" width="13.53125" customWidth="1"/>
    <col min="2561" max="2561" width="92.86328125" customWidth="1"/>
    <col min="2562" max="2562" width="14.6640625" customWidth="1"/>
    <col min="2563" max="2563" width="11" customWidth="1"/>
    <col min="2564" max="2564" width="17.33203125" customWidth="1"/>
    <col min="2565" max="2565" width="12.6640625" customWidth="1"/>
    <col min="2566" max="2566" width="9.1328125" customWidth="1"/>
    <col min="2567" max="2567" width="11.46484375" customWidth="1"/>
    <col min="2568" max="2568" width="16.46484375" customWidth="1"/>
    <col min="2569" max="2569" width="13.53125" customWidth="1"/>
    <col min="2570" max="2570" width="8.1328125" customWidth="1"/>
    <col min="2571" max="2572" width="16.46484375" customWidth="1"/>
    <col min="2573" max="2573" width="15" customWidth="1"/>
    <col min="2574" max="2574" width="18.6640625" customWidth="1"/>
    <col min="2575" max="2575" width="16" customWidth="1"/>
    <col min="2576" max="2576" width="15.6640625" customWidth="1"/>
    <col min="2577" max="2577" width="13.53125" customWidth="1"/>
    <col min="2817" max="2817" width="92.86328125" customWidth="1"/>
    <col min="2818" max="2818" width="14.6640625" customWidth="1"/>
    <col min="2819" max="2819" width="11" customWidth="1"/>
    <col min="2820" max="2820" width="17.33203125" customWidth="1"/>
    <col min="2821" max="2821" width="12.6640625" customWidth="1"/>
    <col min="2822" max="2822" width="9.1328125" customWidth="1"/>
    <col min="2823" max="2823" width="11.46484375" customWidth="1"/>
    <col min="2824" max="2824" width="16.46484375" customWidth="1"/>
    <col min="2825" max="2825" width="13.53125" customWidth="1"/>
    <col min="2826" max="2826" width="8.1328125" customWidth="1"/>
    <col min="2827" max="2828" width="16.46484375" customWidth="1"/>
    <col min="2829" max="2829" width="15" customWidth="1"/>
    <col min="2830" max="2830" width="18.6640625" customWidth="1"/>
    <col min="2831" max="2831" width="16" customWidth="1"/>
    <col min="2832" max="2832" width="15.6640625" customWidth="1"/>
    <col min="2833" max="2833" width="13.53125" customWidth="1"/>
    <col min="3073" max="3073" width="92.86328125" customWidth="1"/>
    <col min="3074" max="3074" width="14.6640625" customWidth="1"/>
    <col min="3075" max="3075" width="11" customWidth="1"/>
    <col min="3076" max="3076" width="17.33203125" customWidth="1"/>
    <col min="3077" max="3077" width="12.6640625" customWidth="1"/>
    <col min="3078" max="3078" width="9.1328125" customWidth="1"/>
    <col min="3079" max="3079" width="11.46484375" customWidth="1"/>
    <col min="3080" max="3080" width="16.46484375" customWidth="1"/>
    <col min="3081" max="3081" width="13.53125" customWidth="1"/>
    <col min="3082" max="3082" width="8.1328125" customWidth="1"/>
    <col min="3083" max="3084" width="16.46484375" customWidth="1"/>
    <col min="3085" max="3085" width="15" customWidth="1"/>
    <col min="3086" max="3086" width="18.6640625" customWidth="1"/>
    <col min="3087" max="3087" width="16" customWidth="1"/>
    <col min="3088" max="3088" width="15.6640625" customWidth="1"/>
    <col min="3089" max="3089" width="13.53125" customWidth="1"/>
    <col min="3329" max="3329" width="92.86328125" customWidth="1"/>
    <col min="3330" max="3330" width="14.6640625" customWidth="1"/>
    <col min="3331" max="3331" width="11" customWidth="1"/>
    <col min="3332" max="3332" width="17.33203125" customWidth="1"/>
    <col min="3333" max="3333" width="12.6640625" customWidth="1"/>
    <col min="3334" max="3334" width="9.1328125" customWidth="1"/>
    <col min="3335" max="3335" width="11.46484375" customWidth="1"/>
    <col min="3336" max="3336" width="16.46484375" customWidth="1"/>
    <col min="3337" max="3337" width="13.53125" customWidth="1"/>
    <col min="3338" max="3338" width="8.1328125" customWidth="1"/>
    <col min="3339" max="3340" width="16.46484375" customWidth="1"/>
    <col min="3341" max="3341" width="15" customWidth="1"/>
    <col min="3342" max="3342" width="18.6640625" customWidth="1"/>
    <col min="3343" max="3343" width="16" customWidth="1"/>
    <col min="3344" max="3344" width="15.6640625" customWidth="1"/>
    <col min="3345" max="3345" width="13.53125" customWidth="1"/>
    <col min="3585" max="3585" width="92.86328125" customWidth="1"/>
    <col min="3586" max="3586" width="14.6640625" customWidth="1"/>
    <col min="3587" max="3587" width="11" customWidth="1"/>
    <col min="3588" max="3588" width="17.33203125" customWidth="1"/>
    <col min="3589" max="3589" width="12.6640625" customWidth="1"/>
    <col min="3590" max="3590" width="9.1328125" customWidth="1"/>
    <col min="3591" max="3591" width="11.46484375" customWidth="1"/>
    <col min="3592" max="3592" width="16.46484375" customWidth="1"/>
    <col min="3593" max="3593" width="13.53125" customWidth="1"/>
    <col min="3594" max="3594" width="8.1328125" customWidth="1"/>
    <col min="3595" max="3596" width="16.46484375" customWidth="1"/>
    <col min="3597" max="3597" width="15" customWidth="1"/>
    <col min="3598" max="3598" width="18.6640625" customWidth="1"/>
    <col min="3599" max="3599" width="16" customWidth="1"/>
    <col min="3600" max="3600" width="15.6640625" customWidth="1"/>
    <col min="3601" max="3601" width="13.53125" customWidth="1"/>
    <col min="3841" max="3841" width="92.86328125" customWidth="1"/>
    <col min="3842" max="3842" width="14.6640625" customWidth="1"/>
    <col min="3843" max="3843" width="11" customWidth="1"/>
    <col min="3844" max="3844" width="17.33203125" customWidth="1"/>
    <col min="3845" max="3845" width="12.6640625" customWidth="1"/>
    <col min="3846" max="3846" width="9.1328125" customWidth="1"/>
    <col min="3847" max="3847" width="11.46484375" customWidth="1"/>
    <col min="3848" max="3848" width="16.46484375" customWidth="1"/>
    <col min="3849" max="3849" width="13.53125" customWidth="1"/>
    <col min="3850" max="3850" width="8.1328125" customWidth="1"/>
    <col min="3851" max="3852" width="16.46484375" customWidth="1"/>
    <col min="3853" max="3853" width="15" customWidth="1"/>
    <col min="3854" max="3854" width="18.6640625" customWidth="1"/>
    <col min="3855" max="3855" width="16" customWidth="1"/>
    <col min="3856" max="3856" width="15.6640625" customWidth="1"/>
    <col min="3857" max="3857" width="13.53125" customWidth="1"/>
    <col min="4097" max="4097" width="92.86328125" customWidth="1"/>
    <col min="4098" max="4098" width="14.6640625" customWidth="1"/>
    <col min="4099" max="4099" width="11" customWidth="1"/>
    <col min="4100" max="4100" width="17.33203125" customWidth="1"/>
    <col min="4101" max="4101" width="12.6640625" customWidth="1"/>
    <col min="4102" max="4102" width="9.1328125" customWidth="1"/>
    <col min="4103" max="4103" width="11.46484375" customWidth="1"/>
    <col min="4104" max="4104" width="16.46484375" customWidth="1"/>
    <col min="4105" max="4105" width="13.53125" customWidth="1"/>
    <col min="4106" max="4106" width="8.1328125" customWidth="1"/>
    <col min="4107" max="4108" width="16.46484375" customWidth="1"/>
    <col min="4109" max="4109" width="15" customWidth="1"/>
    <col min="4110" max="4110" width="18.6640625" customWidth="1"/>
    <col min="4111" max="4111" width="16" customWidth="1"/>
    <col min="4112" max="4112" width="15.6640625" customWidth="1"/>
    <col min="4113" max="4113" width="13.53125" customWidth="1"/>
    <col min="4353" max="4353" width="92.86328125" customWidth="1"/>
    <col min="4354" max="4354" width="14.6640625" customWidth="1"/>
    <col min="4355" max="4355" width="11" customWidth="1"/>
    <col min="4356" max="4356" width="17.33203125" customWidth="1"/>
    <col min="4357" max="4357" width="12.6640625" customWidth="1"/>
    <col min="4358" max="4358" width="9.1328125" customWidth="1"/>
    <col min="4359" max="4359" width="11.46484375" customWidth="1"/>
    <col min="4360" max="4360" width="16.46484375" customWidth="1"/>
    <col min="4361" max="4361" width="13.53125" customWidth="1"/>
    <col min="4362" max="4362" width="8.1328125" customWidth="1"/>
    <col min="4363" max="4364" width="16.46484375" customWidth="1"/>
    <col min="4365" max="4365" width="15" customWidth="1"/>
    <col min="4366" max="4366" width="18.6640625" customWidth="1"/>
    <col min="4367" max="4367" width="16" customWidth="1"/>
    <col min="4368" max="4368" width="15.6640625" customWidth="1"/>
    <col min="4369" max="4369" width="13.53125" customWidth="1"/>
    <col min="4609" max="4609" width="92.86328125" customWidth="1"/>
    <col min="4610" max="4610" width="14.6640625" customWidth="1"/>
    <col min="4611" max="4611" width="11" customWidth="1"/>
    <col min="4612" max="4612" width="17.33203125" customWidth="1"/>
    <col min="4613" max="4613" width="12.6640625" customWidth="1"/>
    <col min="4614" max="4614" width="9.1328125" customWidth="1"/>
    <col min="4615" max="4615" width="11.46484375" customWidth="1"/>
    <col min="4616" max="4616" width="16.46484375" customWidth="1"/>
    <col min="4617" max="4617" width="13.53125" customWidth="1"/>
    <col min="4618" max="4618" width="8.1328125" customWidth="1"/>
    <col min="4619" max="4620" width="16.46484375" customWidth="1"/>
    <col min="4621" max="4621" width="15" customWidth="1"/>
    <col min="4622" max="4622" width="18.6640625" customWidth="1"/>
    <col min="4623" max="4623" width="16" customWidth="1"/>
    <col min="4624" max="4624" width="15.6640625" customWidth="1"/>
    <col min="4625" max="4625" width="13.53125" customWidth="1"/>
    <col min="4865" max="4865" width="92.86328125" customWidth="1"/>
    <col min="4866" max="4866" width="14.6640625" customWidth="1"/>
    <col min="4867" max="4867" width="11" customWidth="1"/>
    <col min="4868" max="4868" width="17.33203125" customWidth="1"/>
    <col min="4869" max="4869" width="12.6640625" customWidth="1"/>
    <col min="4870" max="4870" width="9.1328125" customWidth="1"/>
    <col min="4871" max="4871" width="11.46484375" customWidth="1"/>
    <col min="4872" max="4872" width="16.46484375" customWidth="1"/>
    <col min="4873" max="4873" width="13.53125" customWidth="1"/>
    <col min="4874" max="4874" width="8.1328125" customWidth="1"/>
    <col min="4875" max="4876" width="16.46484375" customWidth="1"/>
    <col min="4877" max="4877" width="15" customWidth="1"/>
    <col min="4878" max="4878" width="18.6640625" customWidth="1"/>
    <col min="4879" max="4879" width="16" customWidth="1"/>
    <col min="4880" max="4880" width="15.6640625" customWidth="1"/>
    <col min="4881" max="4881" width="13.53125" customWidth="1"/>
    <col min="5121" max="5121" width="92.86328125" customWidth="1"/>
    <col min="5122" max="5122" width="14.6640625" customWidth="1"/>
    <col min="5123" max="5123" width="11" customWidth="1"/>
    <col min="5124" max="5124" width="17.33203125" customWidth="1"/>
    <col min="5125" max="5125" width="12.6640625" customWidth="1"/>
    <col min="5126" max="5126" width="9.1328125" customWidth="1"/>
    <col min="5127" max="5127" width="11.46484375" customWidth="1"/>
    <col min="5128" max="5128" width="16.46484375" customWidth="1"/>
    <col min="5129" max="5129" width="13.53125" customWidth="1"/>
    <col min="5130" max="5130" width="8.1328125" customWidth="1"/>
    <col min="5131" max="5132" width="16.46484375" customWidth="1"/>
    <col min="5133" max="5133" width="15" customWidth="1"/>
    <col min="5134" max="5134" width="18.6640625" customWidth="1"/>
    <col min="5135" max="5135" width="16" customWidth="1"/>
    <col min="5136" max="5136" width="15.6640625" customWidth="1"/>
    <col min="5137" max="5137" width="13.53125" customWidth="1"/>
    <col min="5377" max="5377" width="92.86328125" customWidth="1"/>
    <col min="5378" max="5378" width="14.6640625" customWidth="1"/>
    <col min="5379" max="5379" width="11" customWidth="1"/>
    <col min="5380" max="5380" width="17.33203125" customWidth="1"/>
    <col min="5381" max="5381" width="12.6640625" customWidth="1"/>
    <col min="5382" max="5382" width="9.1328125" customWidth="1"/>
    <col min="5383" max="5383" width="11.46484375" customWidth="1"/>
    <col min="5384" max="5384" width="16.46484375" customWidth="1"/>
    <col min="5385" max="5385" width="13.53125" customWidth="1"/>
    <col min="5386" max="5386" width="8.1328125" customWidth="1"/>
    <col min="5387" max="5388" width="16.46484375" customWidth="1"/>
    <col min="5389" max="5389" width="15" customWidth="1"/>
    <col min="5390" max="5390" width="18.6640625" customWidth="1"/>
    <col min="5391" max="5391" width="16" customWidth="1"/>
    <col min="5392" max="5392" width="15.6640625" customWidth="1"/>
    <col min="5393" max="5393" width="13.53125" customWidth="1"/>
    <col min="5633" max="5633" width="92.86328125" customWidth="1"/>
    <col min="5634" max="5634" width="14.6640625" customWidth="1"/>
    <col min="5635" max="5635" width="11" customWidth="1"/>
    <col min="5636" max="5636" width="17.33203125" customWidth="1"/>
    <col min="5637" max="5637" width="12.6640625" customWidth="1"/>
    <col min="5638" max="5638" width="9.1328125" customWidth="1"/>
    <col min="5639" max="5639" width="11.46484375" customWidth="1"/>
    <col min="5640" max="5640" width="16.46484375" customWidth="1"/>
    <col min="5641" max="5641" width="13.53125" customWidth="1"/>
    <col min="5642" max="5642" width="8.1328125" customWidth="1"/>
    <col min="5643" max="5644" width="16.46484375" customWidth="1"/>
    <col min="5645" max="5645" width="15" customWidth="1"/>
    <col min="5646" max="5646" width="18.6640625" customWidth="1"/>
    <col min="5647" max="5647" width="16" customWidth="1"/>
    <col min="5648" max="5648" width="15.6640625" customWidth="1"/>
    <col min="5649" max="5649" width="13.53125" customWidth="1"/>
    <col min="5889" max="5889" width="92.86328125" customWidth="1"/>
    <col min="5890" max="5890" width="14.6640625" customWidth="1"/>
    <col min="5891" max="5891" width="11" customWidth="1"/>
    <col min="5892" max="5892" width="17.33203125" customWidth="1"/>
    <col min="5893" max="5893" width="12.6640625" customWidth="1"/>
    <col min="5894" max="5894" width="9.1328125" customWidth="1"/>
    <col min="5895" max="5895" width="11.46484375" customWidth="1"/>
    <col min="5896" max="5896" width="16.46484375" customWidth="1"/>
    <col min="5897" max="5897" width="13.53125" customWidth="1"/>
    <col min="5898" max="5898" width="8.1328125" customWidth="1"/>
    <col min="5899" max="5900" width="16.46484375" customWidth="1"/>
    <col min="5901" max="5901" width="15" customWidth="1"/>
    <col min="5902" max="5902" width="18.6640625" customWidth="1"/>
    <col min="5903" max="5903" width="16" customWidth="1"/>
    <col min="5904" max="5904" width="15.6640625" customWidth="1"/>
    <col min="5905" max="5905" width="13.53125" customWidth="1"/>
    <col min="6145" max="6145" width="92.86328125" customWidth="1"/>
    <col min="6146" max="6146" width="14.6640625" customWidth="1"/>
    <col min="6147" max="6147" width="11" customWidth="1"/>
    <col min="6148" max="6148" width="17.33203125" customWidth="1"/>
    <col min="6149" max="6149" width="12.6640625" customWidth="1"/>
    <col min="6150" max="6150" width="9.1328125" customWidth="1"/>
    <col min="6151" max="6151" width="11.46484375" customWidth="1"/>
    <col min="6152" max="6152" width="16.46484375" customWidth="1"/>
    <col min="6153" max="6153" width="13.53125" customWidth="1"/>
    <col min="6154" max="6154" width="8.1328125" customWidth="1"/>
    <col min="6155" max="6156" width="16.46484375" customWidth="1"/>
    <col min="6157" max="6157" width="15" customWidth="1"/>
    <col min="6158" max="6158" width="18.6640625" customWidth="1"/>
    <col min="6159" max="6159" width="16" customWidth="1"/>
    <col min="6160" max="6160" width="15.6640625" customWidth="1"/>
    <col min="6161" max="6161" width="13.53125" customWidth="1"/>
    <col min="6401" max="6401" width="92.86328125" customWidth="1"/>
    <col min="6402" max="6402" width="14.6640625" customWidth="1"/>
    <col min="6403" max="6403" width="11" customWidth="1"/>
    <col min="6404" max="6404" width="17.33203125" customWidth="1"/>
    <col min="6405" max="6405" width="12.6640625" customWidth="1"/>
    <col min="6406" max="6406" width="9.1328125" customWidth="1"/>
    <col min="6407" max="6407" width="11.46484375" customWidth="1"/>
    <col min="6408" max="6408" width="16.46484375" customWidth="1"/>
    <col min="6409" max="6409" width="13.53125" customWidth="1"/>
    <col min="6410" max="6410" width="8.1328125" customWidth="1"/>
    <col min="6411" max="6412" width="16.46484375" customWidth="1"/>
    <col min="6413" max="6413" width="15" customWidth="1"/>
    <col min="6414" max="6414" width="18.6640625" customWidth="1"/>
    <col min="6415" max="6415" width="16" customWidth="1"/>
    <col min="6416" max="6416" width="15.6640625" customWidth="1"/>
    <col min="6417" max="6417" width="13.53125" customWidth="1"/>
    <col min="6657" max="6657" width="92.86328125" customWidth="1"/>
    <col min="6658" max="6658" width="14.6640625" customWidth="1"/>
    <col min="6659" max="6659" width="11" customWidth="1"/>
    <col min="6660" max="6660" width="17.33203125" customWidth="1"/>
    <col min="6661" max="6661" width="12.6640625" customWidth="1"/>
    <col min="6662" max="6662" width="9.1328125" customWidth="1"/>
    <col min="6663" max="6663" width="11.46484375" customWidth="1"/>
    <col min="6664" max="6664" width="16.46484375" customWidth="1"/>
    <col min="6665" max="6665" width="13.53125" customWidth="1"/>
    <col min="6666" max="6666" width="8.1328125" customWidth="1"/>
    <col min="6667" max="6668" width="16.46484375" customWidth="1"/>
    <col min="6669" max="6669" width="15" customWidth="1"/>
    <col min="6670" max="6670" width="18.6640625" customWidth="1"/>
    <col min="6671" max="6671" width="16" customWidth="1"/>
    <col min="6672" max="6672" width="15.6640625" customWidth="1"/>
    <col min="6673" max="6673" width="13.53125" customWidth="1"/>
    <col min="6913" max="6913" width="92.86328125" customWidth="1"/>
    <col min="6914" max="6914" width="14.6640625" customWidth="1"/>
    <col min="6915" max="6915" width="11" customWidth="1"/>
    <col min="6916" max="6916" width="17.33203125" customWidth="1"/>
    <col min="6917" max="6917" width="12.6640625" customWidth="1"/>
    <col min="6918" max="6918" width="9.1328125" customWidth="1"/>
    <col min="6919" max="6919" width="11.46484375" customWidth="1"/>
    <col min="6920" max="6920" width="16.46484375" customWidth="1"/>
    <col min="6921" max="6921" width="13.53125" customWidth="1"/>
    <col min="6922" max="6922" width="8.1328125" customWidth="1"/>
    <col min="6923" max="6924" width="16.46484375" customWidth="1"/>
    <col min="6925" max="6925" width="15" customWidth="1"/>
    <col min="6926" max="6926" width="18.6640625" customWidth="1"/>
    <col min="6927" max="6927" width="16" customWidth="1"/>
    <col min="6928" max="6928" width="15.6640625" customWidth="1"/>
    <col min="6929" max="6929" width="13.53125" customWidth="1"/>
    <col min="7169" max="7169" width="92.86328125" customWidth="1"/>
    <col min="7170" max="7170" width="14.6640625" customWidth="1"/>
    <col min="7171" max="7171" width="11" customWidth="1"/>
    <col min="7172" max="7172" width="17.33203125" customWidth="1"/>
    <col min="7173" max="7173" width="12.6640625" customWidth="1"/>
    <col min="7174" max="7174" width="9.1328125" customWidth="1"/>
    <col min="7175" max="7175" width="11.46484375" customWidth="1"/>
    <col min="7176" max="7176" width="16.46484375" customWidth="1"/>
    <col min="7177" max="7177" width="13.53125" customWidth="1"/>
    <col min="7178" max="7178" width="8.1328125" customWidth="1"/>
    <col min="7179" max="7180" width="16.46484375" customWidth="1"/>
    <col min="7181" max="7181" width="15" customWidth="1"/>
    <col min="7182" max="7182" width="18.6640625" customWidth="1"/>
    <col min="7183" max="7183" width="16" customWidth="1"/>
    <col min="7184" max="7184" width="15.6640625" customWidth="1"/>
    <col min="7185" max="7185" width="13.53125" customWidth="1"/>
    <col min="7425" max="7425" width="92.86328125" customWidth="1"/>
    <col min="7426" max="7426" width="14.6640625" customWidth="1"/>
    <col min="7427" max="7427" width="11" customWidth="1"/>
    <col min="7428" max="7428" width="17.33203125" customWidth="1"/>
    <col min="7429" max="7429" width="12.6640625" customWidth="1"/>
    <col min="7430" max="7430" width="9.1328125" customWidth="1"/>
    <col min="7431" max="7431" width="11.46484375" customWidth="1"/>
    <col min="7432" max="7432" width="16.46484375" customWidth="1"/>
    <col min="7433" max="7433" width="13.53125" customWidth="1"/>
    <col min="7434" max="7434" width="8.1328125" customWidth="1"/>
    <col min="7435" max="7436" width="16.46484375" customWidth="1"/>
    <col min="7437" max="7437" width="15" customWidth="1"/>
    <col min="7438" max="7438" width="18.6640625" customWidth="1"/>
    <col min="7439" max="7439" width="16" customWidth="1"/>
    <col min="7440" max="7440" width="15.6640625" customWidth="1"/>
    <col min="7441" max="7441" width="13.53125" customWidth="1"/>
    <col min="7681" max="7681" width="92.86328125" customWidth="1"/>
    <col min="7682" max="7682" width="14.6640625" customWidth="1"/>
    <col min="7683" max="7683" width="11" customWidth="1"/>
    <col min="7684" max="7684" width="17.33203125" customWidth="1"/>
    <col min="7685" max="7685" width="12.6640625" customWidth="1"/>
    <col min="7686" max="7686" width="9.1328125" customWidth="1"/>
    <col min="7687" max="7687" width="11.46484375" customWidth="1"/>
    <col min="7688" max="7688" width="16.46484375" customWidth="1"/>
    <col min="7689" max="7689" width="13.53125" customWidth="1"/>
    <col min="7690" max="7690" width="8.1328125" customWidth="1"/>
    <col min="7691" max="7692" width="16.46484375" customWidth="1"/>
    <col min="7693" max="7693" width="15" customWidth="1"/>
    <col min="7694" max="7694" width="18.6640625" customWidth="1"/>
    <col min="7695" max="7695" width="16" customWidth="1"/>
    <col min="7696" max="7696" width="15.6640625" customWidth="1"/>
    <col min="7697" max="7697" width="13.53125" customWidth="1"/>
    <col min="7937" max="7937" width="92.86328125" customWidth="1"/>
    <col min="7938" max="7938" width="14.6640625" customWidth="1"/>
    <col min="7939" max="7939" width="11" customWidth="1"/>
    <col min="7940" max="7940" width="17.33203125" customWidth="1"/>
    <col min="7941" max="7941" width="12.6640625" customWidth="1"/>
    <col min="7942" max="7942" width="9.1328125" customWidth="1"/>
    <col min="7943" max="7943" width="11.46484375" customWidth="1"/>
    <col min="7944" max="7944" width="16.46484375" customWidth="1"/>
    <col min="7945" max="7945" width="13.53125" customWidth="1"/>
    <col min="7946" max="7946" width="8.1328125" customWidth="1"/>
    <col min="7947" max="7948" width="16.46484375" customWidth="1"/>
    <col min="7949" max="7949" width="15" customWidth="1"/>
    <col min="7950" max="7950" width="18.6640625" customWidth="1"/>
    <col min="7951" max="7951" width="16" customWidth="1"/>
    <col min="7952" max="7952" width="15.6640625" customWidth="1"/>
    <col min="7953" max="7953" width="13.53125" customWidth="1"/>
    <col min="8193" max="8193" width="92.86328125" customWidth="1"/>
    <col min="8194" max="8194" width="14.6640625" customWidth="1"/>
    <col min="8195" max="8195" width="11" customWidth="1"/>
    <col min="8196" max="8196" width="17.33203125" customWidth="1"/>
    <col min="8197" max="8197" width="12.6640625" customWidth="1"/>
    <col min="8198" max="8198" width="9.1328125" customWidth="1"/>
    <col min="8199" max="8199" width="11.46484375" customWidth="1"/>
    <col min="8200" max="8200" width="16.46484375" customWidth="1"/>
    <col min="8201" max="8201" width="13.53125" customWidth="1"/>
    <col min="8202" max="8202" width="8.1328125" customWidth="1"/>
    <col min="8203" max="8204" width="16.46484375" customWidth="1"/>
    <col min="8205" max="8205" width="15" customWidth="1"/>
    <col min="8206" max="8206" width="18.6640625" customWidth="1"/>
    <col min="8207" max="8207" width="16" customWidth="1"/>
    <col min="8208" max="8208" width="15.6640625" customWidth="1"/>
    <col min="8209" max="8209" width="13.53125" customWidth="1"/>
    <col min="8449" max="8449" width="92.86328125" customWidth="1"/>
    <col min="8450" max="8450" width="14.6640625" customWidth="1"/>
    <col min="8451" max="8451" width="11" customWidth="1"/>
    <col min="8452" max="8452" width="17.33203125" customWidth="1"/>
    <col min="8453" max="8453" width="12.6640625" customWidth="1"/>
    <col min="8454" max="8454" width="9.1328125" customWidth="1"/>
    <col min="8455" max="8455" width="11.46484375" customWidth="1"/>
    <col min="8456" max="8456" width="16.46484375" customWidth="1"/>
    <col min="8457" max="8457" width="13.53125" customWidth="1"/>
    <col min="8458" max="8458" width="8.1328125" customWidth="1"/>
    <col min="8459" max="8460" width="16.46484375" customWidth="1"/>
    <col min="8461" max="8461" width="15" customWidth="1"/>
    <col min="8462" max="8462" width="18.6640625" customWidth="1"/>
    <col min="8463" max="8463" width="16" customWidth="1"/>
    <col min="8464" max="8464" width="15.6640625" customWidth="1"/>
    <col min="8465" max="8465" width="13.53125" customWidth="1"/>
    <col min="8705" max="8705" width="92.86328125" customWidth="1"/>
    <col min="8706" max="8706" width="14.6640625" customWidth="1"/>
    <col min="8707" max="8707" width="11" customWidth="1"/>
    <col min="8708" max="8708" width="17.33203125" customWidth="1"/>
    <col min="8709" max="8709" width="12.6640625" customWidth="1"/>
    <col min="8710" max="8710" width="9.1328125" customWidth="1"/>
    <col min="8711" max="8711" width="11.46484375" customWidth="1"/>
    <col min="8712" max="8712" width="16.46484375" customWidth="1"/>
    <col min="8713" max="8713" width="13.53125" customWidth="1"/>
    <col min="8714" max="8714" width="8.1328125" customWidth="1"/>
    <col min="8715" max="8716" width="16.46484375" customWidth="1"/>
    <col min="8717" max="8717" width="15" customWidth="1"/>
    <col min="8718" max="8718" width="18.6640625" customWidth="1"/>
    <col min="8719" max="8719" width="16" customWidth="1"/>
    <col min="8720" max="8720" width="15.6640625" customWidth="1"/>
    <col min="8721" max="8721" width="13.53125" customWidth="1"/>
    <col min="8961" max="8961" width="92.86328125" customWidth="1"/>
    <col min="8962" max="8962" width="14.6640625" customWidth="1"/>
    <col min="8963" max="8963" width="11" customWidth="1"/>
    <col min="8964" max="8964" width="17.33203125" customWidth="1"/>
    <col min="8965" max="8965" width="12.6640625" customWidth="1"/>
    <col min="8966" max="8966" width="9.1328125" customWidth="1"/>
    <col min="8967" max="8967" width="11.46484375" customWidth="1"/>
    <col min="8968" max="8968" width="16.46484375" customWidth="1"/>
    <col min="8969" max="8969" width="13.53125" customWidth="1"/>
    <col min="8970" max="8970" width="8.1328125" customWidth="1"/>
    <col min="8971" max="8972" width="16.46484375" customWidth="1"/>
    <col min="8973" max="8973" width="15" customWidth="1"/>
    <col min="8974" max="8974" width="18.6640625" customWidth="1"/>
    <col min="8975" max="8975" width="16" customWidth="1"/>
    <col min="8976" max="8976" width="15.6640625" customWidth="1"/>
    <col min="8977" max="8977" width="13.53125" customWidth="1"/>
    <col min="9217" max="9217" width="92.86328125" customWidth="1"/>
    <col min="9218" max="9218" width="14.6640625" customWidth="1"/>
    <col min="9219" max="9219" width="11" customWidth="1"/>
    <col min="9220" max="9220" width="17.33203125" customWidth="1"/>
    <col min="9221" max="9221" width="12.6640625" customWidth="1"/>
    <col min="9222" max="9222" width="9.1328125" customWidth="1"/>
    <col min="9223" max="9223" width="11.46484375" customWidth="1"/>
    <col min="9224" max="9224" width="16.46484375" customWidth="1"/>
    <col min="9225" max="9225" width="13.53125" customWidth="1"/>
    <col min="9226" max="9226" width="8.1328125" customWidth="1"/>
    <col min="9227" max="9228" width="16.46484375" customWidth="1"/>
    <col min="9229" max="9229" width="15" customWidth="1"/>
    <col min="9230" max="9230" width="18.6640625" customWidth="1"/>
    <col min="9231" max="9231" width="16" customWidth="1"/>
    <col min="9232" max="9232" width="15.6640625" customWidth="1"/>
    <col min="9233" max="9233" width="13.53125" customWidth="1"/>
    <col min="9473" max="9473" width="92.86328125" customWidth="1"/>
    <col min="9474" max="9474" width="14.6640625" customWidth="1"/>
    <col min="9475" max="9475" width="11" customWidth="1"/>
    <col min="9476" max="9476" width="17.33203125" customWidth="1"/>
    <col min="9477" max="9477" width="12.6640625" customWidth="1"/>
    <col min="9478" max="9478" width="9.1328125" customWidth="1"/>
    <col min="9479" max="9479" width="11.46484375" customWidth="1"/>
    <col min="9480" max="9480" width="16.46484375" customWidth="1"/>
    <col min="9481" max="9481" width="13.53125" customWidth="1"/>
    <col min="9482" max="9482" width="8.1328125" customWidth="1"/>
    <col min="9483" max="9484" width="16.46484375" customWidth="1"/>
    <col min="9485" max="9485" width="15" customWidth="1"/>
    <col min="9486" max="9486" width="18.6640625" customWidth="1"/>
    <col min="9487" max="9487" width="16" customWidth="1"/>
    <col min="9488" max="9488" width="15.6640625" customWidth="1"/>
    <col min="9489" max="9489" width="13.53125" customWidth="1"/>
    <col min="9729" max="9729" width="92.86328125" customWidth="1"/>
    <col min="9730" max="9730" width="14.6640625" customWidth="1"/>
    <col min="9731" max="9731" width="11" customWidth="1"/>
    <col min="9732" max="9732" width="17.33203125" customWidth="1"/>
    <col min="9733" max="9733" width="12.6640625" customWidth="1"/>
    <col min="9734" max="9734" width="9.1328125" customWidth="1"/>
    <col min="9735" max="9735" width="11.46484375" customWidth="1"/>
    <col min="9736" max="9736" width="16.46484375" customWidth="1"/>
    <col min="9737" max="9737" width="13.53125" customWidth="1"/>
    <col min="9738" max="9738" width="8.1328125" customWidth="1"/>
    <col min="9739" max="9740" width="16.46484375" customWidth="1"/>
    <col min="9741" max="9741" width="15" customWidth="1"/>
    <col min="9742" max="9742" width="18.6640625" customWidth="1"/>
    <col min="9743" max="9743" width="16" customWidth="1"/>
    <col min="9744" max="9744" width="15.6640625" customWidth="1"/>
    <col min="9745" max="9745" width="13.53125" customWidth="1"/>
    <col min="9985" max="9985" width="92.86328125" customWidth="1"/>
    <col min="9986" max="9986" width="14.6640625" customWidth="1"/>
    <col min="9987" max="9987" width="11" customWidth="1"/>
    <col min="9988" max="9988" width="17.33203125" customWidth="1"/>
    <col min="9989" max="9989" width="12.6640625" customWidth="1"/>
    <col min="9990" max="9990" width="9.1328125" customWidth="1"/>
    <col min="9991" max="9991" width="11.46484375" customWidth="1"/>
    <col min="9992" max="9992" width="16.46484375" customWidth="1"/>
    <col min="9993" max="9993" width="13.53125" customWidth="1"/>
    <col min="9994" max="9994" width="8.1328125" customWidth="1"/>
    <col min="9995" max="9996" width="16.46484375" customWidth="1"/>
    <col min="9997" max="9997" width="15" customWidth="1"/>
    <col min="9998" max="9998" width="18.6640625" customWidth="1"/>
    <col min="9999" max="9999" width="16" customWidth="1"/>
    <col min="10000" max="10000" width="15.6640625" customWidth="1"/>
    <col min="10001" max="10001" width="13.53125" customWidth="1"/>
    <col min="10241" max="10241" width="92.86328125" customWidth="1"/>
    <col min="10242" max="10242" width="14.6640625" customWidth="1"/>
    <col min="10243" max="10243" width="11" customWidth="1"/>
    <col min="10244" max="10244" width="17.33203125" customWidth="1"/>
    <col min="10245" max="10245" width="12.6640625" customWidth="1"/>
    <col min="10246" max="10246" width="9.1328125" customWidth="1"/>
    <col min="10247" max="10247" width="11.46484375" customWidth="1"/>
    <col min="10248" max="10248" width="16.46484375" customWidth="1"/>
    <col min="10249" max="10249" width="13.53125" customWidth="1"/>
    <col min="10250" max="10250" width="8.1328125" customWidth="1"/>
    <col min="10251" max="10252" width="16.46484375" customWidth="1"/>
    <col min="10253" max="10253" width="15" customWidth="1"/>
    <col min="10254" max="10254" width="18.6640625" customWidth="1"/>
    <col min="10255" max="10255" width="16" customWidth="1"/>
    <col min="10256" max="10256" width="15.6640625" customWidth="1"/>
    <col min="10257" max="10257" width="13.53125" customWidth="1"/>
    <col min="10497" max="10497" width="92.86328125" customWidth="1"/>
    <col min="10498" max="10498" width="14.6640625" customWidth="1"/>
    <col min="10499" max="10499" width="11" customWidth="1"/>
    <col min="10500" max="10500" width="17.33203125" customWidth="1"/>
    <col min="10501" max="10501" width="12.6640625" customWidth="1"/>
    <col min="10502" max="10502" width="9.1328125" customWidth="1"/>
    <col min="10503" max="10503" width="11.46484375" customWidth="1"/>
    <col min="10504" max="10504" width="16.46484375" customWidth="1"/>
    <col min="10505" max="10505" width="13.53125" customWidth="1"/>
    <col min="10506" max="10506" width="8.1328125" customWidth="1"/>
    <col min="10507" max="10508" width="16.46484375" customWidth="1"/>
    <col min="10509" max="10509" width="15" customWidth="1"/>
    <col min="10510" max="10510" width="18.6640625" customWidth="1"/>
    <col min="10511" max="10511" width="16" customWidth="1"/>
    <col min="10512" max="10512" width="15.6640625" customWidth="1"/>
    <col min="10513" max="10513" width="13.53125" customWidth="1"/>
    <col min="10753" max="10753" width="92.86328125" customWidth="1"/>
    <col min="10754" max="10754" width="14.6640625" customWidth="1"/>
    <col min="10755" max="10755" width="11" customWidth="1"/>
    <col min="10756" max="10756" width="17.33203125" customWidth="1"/>
    <col min="10757" max="10757" width="12.6640625" customWidth="1"/>
    <col min="10758" max="10758" width="9.1328125" customWidth="1"/>
    <col min="10759" max="10759" width="11.46484375" customWidth="1"/>
    <col min="10760" max="10760" width="16.46484375" customWidth="1"/>
    <col min="10761" max="10761" width="13.53125" customWidth="1"/>
    <col min="10762" max="10762" width="8.1328125" customWidth="1"/>
    <col min="10763" max="10764" width="16.46484375" customWidth="1"/>
    <col min="10765" max="10765" width="15" customWidth="1"/>
    <col min="10766" max="10766" width="18.6640625" customWidth="1"/>
    <col min="10767" max="10767" width="16" customWidth="1"/>
    <col min="10768" max="10768" width="15.6640625" customWidth="1"/>
    <col min="10769" max="10769" width="13.53125" customWidth="1"/>
    <col min="11009" max="11009" width="92.86328125" customWidth="1"/>
    <col min="11010" max="11010" width="14.6640625" customWidth="1"/>
    <col min="11011" max="11011" width="11" customWidth="1"/>
    <col min="11012" max="11012" width="17.33203125" customWidth="1"/>
    <col min="11013" max="11013" width="12.6640625" customWidth="1"/>
    <col min="11014" max="11014" width="9.1328125" customWidth="1"/>
    <col min="11015" max="11015" width="11.46484375" customWidth="1"/>
    <col min="11016" max="11016" width="16.46484375" customWidth="1"/>
    <col min="11017" max="11017" width="13.53125" customWidth="1"/>
    <col min="11018" max="11018" width="8.1328125" customWidth="1"/>
    <col min="11019" max="11020" width="16.46484375" customWidth="1"/>
    <col min="11021" max="11021" width="15" customWidth="1"/>
    <col min="11022" max="11022" width="18.6640625" customWidth="1"/>
    <col min="11023" max="11023" width="16" customWidth="1"/>
    <col min="11024" max="11024" width="15.6640625" customWidth="1"/>
    <col min="11025" max="11025" width="13.53125" customWidth="1"/>
    <col min="11265" max="11265" width="92.86328125" customWidth="1"/>
    <col min="11266" max="11266" width="14.6640625" customWidth="1"/>
    <col min="11267" max="11267" width="11" customWidth="1"/>
    <col min="11268" max="11268" width="17.33203125" customWidth="1"/>
    <col min="11269" max="11269" width="12.6640625" customWidth="1"/>
    <col min="11270" max="11270" width="9.1328125" customWidth="1"/>
    <col min="11271" max="11271" width="11.46484375" customWidth="1"/>
    <col min="11272" max="11272" width="16.46484375" customWidth="1"/>
    <col min="11273" max="11273" width="13.53125" customWidth="1"/>
    <col min="11274" max="11274" width="8.1328125" customWidth="1"/>
    <col min="11275" max="11276" width="16.46484375" customWidth="1"/>
    <col min="11277" max="11277" width="15" customWidth="1"/>
    <col min="11278" max="11278" width="18.6640625" customWidth="1"/>
    <col min="11279" max="11279" width="16" customWidth="1"/>
    <col min="11280" max="11280" width="15.6640625" customWidth="1"/>
    <col min="11281" max="11281" width="13.53125" customWidth="1"/>
    <col min="11521" max="11521" width="92.86328125" customWidth="1"/>
    <col min="11522" max="11522" width="14.6640625" customWidth="1"/>
    <col min="11523" max="11523" width="11" customWidth="1"/>
    <col min="11524" max="11524" width="17.33203125" customWidth="1"/>
    <col min="11525" max="11525" width="12.6640625" customWidth="1"/>
    <col min="11526" max="11526" width="9.1328125" customWidth="1"/>
    <col min="11527" max="11527" width="11.46484375" customWidth="1"/>
    <col min="11528" max="11528" width="16.46484375" customWidth="1"/>
    <col min="11529" max="11529" width="13.53125" customWidth="1"/>
    <col min="11530" max="11530" width="8.1328125" customWidth="1"/>
    <col min="11531" max="11532" width="16.46484375" customWidth="1"/>
    <col min="11533" max="11533" width="15" customWidth="1"/>
    <col min="11534" max="11534" width="18.6640625" customWidth="1"/>
    <col min="11535" max="11535" width="16" customWidth="1"/>
    <col min="11536" max="11536" width="15.6640625" customWidth="1"/>
    <col min="11537" max="11537" width="13.53125" customWidth="1"/>
    <col min="11777" max="11777" width="92.86328125" customWidth="1"/>
    <col min="11778" max="11778" width="14.6640625" customWidth="1"/>
    <col min="11779" max="11779" width="11" customWidth="1"/>
    <col min="11780" max="11780" width="17.33203125" customWidth="1"/>
    <col min="11781" max="11781" width="12.6640625" customWidth="1"/>
    <col min="11782" max="11782" width="9.1328125" customWidth="1"/>
    <col min="11783" max="11783" width="11.46484375" customWidth="1"/>
    <col min="11784" max="11784" width="16.46484375" customWidth="1"/>
    <col min="11785" max="11785" width="13.53125" customWidth="1"/>
    <col min="11786" max="11786" width="8.1328125" customWidth="1"/>
    <col min="11787" max="11788" width="16.46484375" customWidth="1"/>
    <col min="11789" max="11789" width="15" customWidth="1"/>
    <col min="11790" max="11790" width="18.6640625" customWidth="1"/>
    <col min="11791" max="11791" width="16" customWidth="1"/>
    <col min="11792" max="11792" width="15.6640625" customWidth="1"/>
    <col min="11793" max="11793" width="13.53125" customWidth="1"/>
    <col min="12033" max="12033" width="92.86328125" customWidth="1"/>
    <col min="12034" max="12034" width="14.6640625" customWidth="1"/>
    <col min="12035" max="12035" width="11" customWidth="1"/>
    <col min="12036" max="12036" width="17.33203125" customWidth="1"/>
    <col min="12037" max="12037" width="12.6640625" customWidth="1"/>
    <col min="12038" max="12038" width="9.1328125" customWidth="1"/>
    <col min="12039" max="12039" width="11.46484375" customWidth="1"/>
    <col min="12040" max="12040" width="16.46484375" customWidth="1"/>
    <col min="12041" max="12041" width="13.53125" customWidth="1"/>
    <col min="12042" max="12042" width="8.1328125" customWidth="1"/>
    <col min="12043" max="12044" width="16.46484375" customWidth="1"/>
    <col min="12045" max="12045" width="15" customWidth="1"/>
    <col min="12046" max="12046" width="18.6640625" customWidth="1"/>
    <col min="12047" max="12047" width="16" customWidth="1"/>
    <col min="12048" max="12048" width="15.6640625" customWidth="1"/>
    <col min="12049" max="12049" width="13.53125" customWidth="1"/>
    <col min="12289" max="12289" width="92.86328125" customWidth="1"/>
    <col min="12290" max="12290" width="14.6640625" customWidth="1"/>
    <col min="12291" max="12291" width="11" customWidth="1"/>
    <col min="12292" max="12292" width="17.33203125" customWidth="1"/>
    <col min="12293" max="12293" width="12.6640625" customWidth="1"/>
    <col min="12294" max="12294" width="9.1328125" customWidth="1"/>
    <col min="12295" max="12295" width="11.46484375" customWidth="1"/>
    <col min="12296" max="12296" width="16.46484375" customWidth="1"/>
    <col min="12297" max="12297" width="13.53125" customWidth="1"/>
    <col min="12298" max="12298" width="8.1328125" customWidth="1"/>
    <col min="12299" max="12300" width="16.46484375" customWidth="1"/>
    <col min="12301" max="12301" width="15" customWidth="1"/>
    <col min="12302" max="12302" width="18.6640625" customWidth="1"/>
    <col min="12303" max="12303" width="16" customWidth="1"/>
    <col min="12304" max="12304" width="15.6640625" customWidth="1"/>
    <col min="12305" max="12305" width="13.53125" customWidth="1"/>
    <col min="12545" max="12545" width="92.86328125" customWidth="1"/>
    <col min="12546" max="12546" width="14.6640625" customWidth="1"/>
    <col min="12547" max="12547" width="11" customWidth="1"/>
    <col min="12548" max="12548" width="17.33203125" customWidth="1"/>
    <col min="12549" max="12549" width="12.6640625" customWidth="1"/>
    <col min="12550" max="12550" width="9.1328125" customWidth="1"/>
    <col min="12551" max="12551" width="11.46484375" customWidth="1"/>
    <col min="12552" max="12552" width="16.46484375" customWidth="1"/>
    <col min="12553" max="12553" width="13.53125" customWidth="1"/>
    <col min="12554" max="12554" width="8.1328125" customWidth="1"/>
    <col min="12555" max="12556" width="16.46484375" customWidth="1"/>
    <col min="12557" max="12557" width="15" customWidth="1"/>
    <col min="12558" max="12558" width="18.6640625" customWidth="1"/>
    <col min="12559" max="12559" width="16" customWidth="1"/>
    <col min="12560" max="12560" width="15.6640625" customWidth="1"/>
    <col min="12561" max="12561" width="13.53125" customWidth="1"/>
    <col min="12801" max="12801" width="92.86328125" customWidth="1"/>
    <col min="12802" max="12802" width="14.6640625" customWidth="1"/>
    <col min="12803" max="12803" width="11" customWidth="1"/>
    <col min="12804" max="12804" width="17.33203125" customWidth="1"/>
    <col min="12805" max="12805" width="12.6640625" customWidth="1"/>
    <col min="12806" max="12806" width="9.1328125" customWidth="1"/>
    <col min="12807" max="12807" width="11.46484375" customWidth="1"/>
    <col min="12808" max="12808" width="16.46484375" customWidth="1"/>
    <col min="12809" max="12809" width="13.53125" customWidth="1"/>
    <col min="12810" max="12810" width="8.1328125" customWidth="1"/>
    <col min="12811" max="12812" width="16.46484375" customWidth="1"/>
    <col min="12813" max="12813" width="15" customWidth="1"/>
    <col min="12814" max="12814" width="18.6640625" customWidth="1"/>
    <col min="12815" max="12815" width="16" customWidth="1"/>
    <col min="12816" max="12816" width="15.6640625" customWidth="1"/>
    <col min="12817" max="12817" width="13.53125" customWidth="1"/>
    <col min="13057" max="13057" width="92.86328125" customWidth="1"/>
    <col min="13058" max="13058" width="14.6640625" customWidth="1"/>
    <col min="13059" max="13059" width="11" customWidth="1"/>
    <col min="13060" max="13060" width="17.33203125" customWidth="1"/>
    <col min="13061" max="13061" width="12.6640625" customWidth="1"/>
    <col min="13062" max="13062" width="9.1328125" customWidth="1"/>
    <col min="13063" max="13063" width="11.46484375" customWidth="1"/>
    <col min="13064" max="13064" width="16.46484375" customWidth="1"/>
    <col min="13065" max="13065" width="13.53125" customWidth="1"/>
    <col min="13066" max="13066" width="8.1328125" customWidth="1"/>
    <col min="13067" max="13068" width="16.46484375" customWidth="1"/>
    <col min="13069" max="13069" width="15" customWidth="1"/>
    <col min="13070" max="13070" width="18.6640625" customWidth="1"/>
    <col min="13071" max="13071" width="16" customWidth="1"/>
    <col min="13072" max="13072" width="15.6640625" customWidth="1"/>
    <col min="13073" max="13073" width="13.53125" customWidth="1"/>
    <col min="13313" max="13313" width="92.86328125" customWidth="1"/>
    <col min="13314" max="13314" width="14.6640625" customWidth="1"/>
    <col min="13315" max="13315" width="11" customWidth="1"/>
    <col min="13316" max="13316" width="17.33203125" customWidth="1"/>
    <col min="13317" max="13317" width="12.6640625" customWidth="1"/>
    <col min="13318" max="13318" width="9.1328125" customWidth="1"/>
    <col min="13319" max="13319" width="11.46484375" customWidth="1"/>
    <col min="13320" max="13320" width="16.46484375" customWidth="1"/>
    <col min="13321" max="13321" width="13.53125" customWidth="1"/>
    <col min="13322" max="13322" width="8.1328125" customWidth="1"/>
    <col min="13323" max="13324" width="16.46484375" customWidth="1"/>
    <col min="13325" max="13325" width="15" customWidth="1"/>
    <col min="13326" max="13326" width="18.6640625" customWidth="1"/>
    <col min="13327" max="13327" width="16" customWidth="1"/>
    <col min="13328" max="13328" width="15.6640625" customWidth="1"/>
    <col min="13329" max="13329" width="13.53125" customWidth="1"/>
    <col min="13569" max="13569" width="92.86328125" customWidth="1"/>
    <col min="13570" max="13570" width="14.6640625" customWidth="1"/>
    <col min="13571" max="13571" width="11" customWidth="1"/>
    <col min="13572" max="13572" width="17.33203125" customWidth="1"/>
    <col min="13573" max="13573" width="12.6640625" customWidth="1"/>
    <col min="13574" max="13574" width="9.1328125" customWidth="1"/>
    <col min="13575" max="13575" width="11.46484375" customWidth="1"/>
    <col min="13576" max="13576" width="16.46484375" customWidth="1"/>
    <col min="13577" max="13577" width="13.53125" customWidth="1"/>
    <col min="13578" max="13578" width="8.1328125" customWidth="1"/>
    <col min="13579" max="13580" width="16.46484375" customWidth="1"/>
    <col min="13581" max="13581" width="15" customWidth="1"/>
    <col min="13582" max="13582" width="18.6640625" customWidth="1"/>
    <col min="13583" max="13583" width="16" customWidth="1"/>
    <col min="13584" max="13584" width="15.6640625" customWidth="1"/>
    <col min="13585" max="13585" width="13.53125" customWidth="1"/>
    <col min="13825" max="13825" width="92.86328125" customWidth="1"/>
    <col min="13826" max="13826" width="14.6640625" customWidth="1"/>
    <col min="13827" max="13827" width="11" customWidth="1"/>
    <col min="13828" max="13828" width="17.33203125" customWidth="1"/>
    <col min="13829" max="13829" width="12.6640625" customWidth="1"/>
    <col min="13830" max="13830" width="9.1328125" customWidth="1"/>
    <col min="13831" max="13831" width="11.46484375" customWidth="1"/>
    <col min="13832" max="13832" width="16.46484375" customWidth="1"/>
    <col min="13833" max="13833" width="13.53125" customWidth="1"/>
    <col min="13834" max="13834" width="8.1328125" customWidth="1"/>
    <col min="13835" max="13836" width="16.46484375" customWidth="1"/>
    <col min="13837" max="13837" width="15" customWidth="1"/>
    <col min="13838" max="13838" width="18.6640625" customWidth="1"/>
    <col min="13839" max="13839" width="16" customWidth="1"/>
    <col min="13840" max="13840" width="15.6640625" customWidth="1"/>
    <col min="13841" max="13841" width="13.53125" customWidth="1"/>
    <col min="14081" max="14081" width="92.86328125" customWidth="1"/>
    <col min="14082" max="14082" width="14.6640625" customWidth="1"/>
    <col min="14083" max="14083" width="11" customWidth="1"/>
    <col min="14084" max="14084" width="17.33203125" customWidth="1"/>
    <col min="14085" max="14085" width="12.6640625" customWidth="1"/>
    <col min="14086" max="14086" width="9.1328125" customWidth="1"/>
    <col min="14087" max="14087" width="11.46484375" customWidth="1"/>
    <col min="14088" max="14088" width="16.46484375" customWidth="1"/>
    <col min="14089" max="14089" width="13.53125" customWidth="1"/>
    <col min="14090" max="14090" width="8.1328125" customWidth="1"/>
    <col min="14091" max="14092" width="16.46484375" customWidth="1"/>
    <col min="14093" max="14093" width="15" customWidth="1"/>
    <col min="14094" max="14094" width="18.6640625" customWidth="1"/>
    <col min="14095" max="14095" width="16" customWidth="1"/>
    <col min="14096" max="14096" width="15.6640625" customWidth="1"/>
    <col min="14097" max="14097" width="13.53125" customWidth="1"/>
    <col min="14337" max="14337" width="92.86328125" customWidth="1"/>
    <col min="14338" max="14338" width="14.6640625" customWidth="1"/>
    <col min="14339" max="14339" width="11" customWidth="1"/>
    <col min="14340" max="14340" width="17.33203125" customWidth="1"/>
    <col min="14341" max="14341" width="12.6640625" customWidth="1"/>
    <col min="14342" max="14342" width="9.1328125" customWidth="1"/>
    <col min="14343" max="14343" width="11.46484375" customWidth="1"/>
    <col min="14344" max="14344" width="16.46484375" customWidth="1"/>
    <col min="14345" max="14345" width="13.53125" customWidth="1"/>
    <col min="14346" max="14346" width="8.1328125" customWidth="1"/>
    <col min="14347" max="14348" width="16.46484375" customWidth="1"/>
    <col min="14349" max="14349" width="15" customWidth="1"/>
    <col min="14350" max="14350" width="18.6640625" customWidth="1"/>
    <col min="14351" max="14351" width="16" customWidth="1"/>
    <col min="14352" max="14352" width="15.6640625" customWidth="1"/>
    <col min="14353" max="14353" width="13.53125" customWidth="1"/>
    <col min="14593" max="14593" width="92.86328125" customWidth="1"/>
    <col min="14594" max="14594" width="14.6640625" customWidth="1"/>
    <col min="14595" max="14595" width="11" customWidth="1"/>
    <col min="14596" max="14596" width="17.33203125" customWidth="1"/>
    <col min="14597" max="14597" width="12.6640625" customWidth="1"/>
    <col min="14598" max="14598" width="9.1328125" customWidth="1"/>
    <col min="14599" max="14599" width="11.46484375" customWidth="1"/>
    <col min="14600" max="14600" width="16.46484375" customWidth="1"/>
    <col min="14601" max="14601" width="13.53125" customWidth="1"/>
    <col min="14602" max="14602" width="8.1328125" customWidth="1"/>
    <col min="14603" max="14604" width="16.46484375" customWidth="1"/>
    <col min="14605" max="14605" width="15" customWidth="1"/>
    <col min="14606" max="14606" width="18.6640625" customWidth="1"/>
    <col min="14607" max="14607" width="16" customWidth="1"/>
    <col min="14608" max="14608" width="15.6640625" customWidth="1"/>
    <col min="14609" max="14609" width="13.53125" customWidth="1"/>
    <col min="14849" max="14849" width="92.86328125" customWidth="1"/>
    <col min="14850" max="14850" width="14.6640625" customWidth="1"/>
    <col min="14851" max="14851" width="11" customWidth="1"/>
    <col min="14852" max="14852" width="17.33203125" customWidth="1"/>
    <col min="14853" max="14853" width="12.6640625" customWidth="1"/>
    <col min="14854" max="14854" width="9.1328125" customWidth="1"/>
    <col min="14855" max="14855" width="11.46484375" customWidth="1"/>
    <col min="14856" max="14856" width="16.46484375" customWidth="1"/>
    <col min="14857" max="14857" width="13.53125" customWidth="1"/>
    <col min="14858" max="14858" width="8.1328125" customWidth="1"/>
    <col min="14859" max="14860" width="16.46484375" customWidth="1"/>
    <col min="14861" max="14861" width="15" customWidth="1"/>
    <col min="14862" max="14862" width="18.6640625" customWidth="1"/>
    <col min="14863" max="14863" width="16" customWidth="1"/>
    <col min="14864" max="14864" width="15.6640625" customWidth="1"/>
    <col min="14865" max="14865" width="13.53125" customWidth="1"/>
    <col min="15105" max="15105" width="92.86328125" customWidth="1"/>
    <col min="15106" max="15106" width="14.6640625" customWidth="1"/>
    <col min="15107" max="15107" width="11" customWidth="1"/>
    <col min="15108" max="15108" width="17.33203125" customWidth="1"/>
    <col min="15109" max="15109" width="12.6640625" customWidth="1"/>
    <col min="15110" max="15110" width="9.1328125" customWidth="1"/>
    <col min="15111" max="15111" width="11.46484375" customWidth="1"/>
    <col min="15112" max="15112" width="16.46484375" customWidth="1"/>
    <col min="15113" max="15113" width="13.53125" customWidth="1"/>
    <col min="15114" max="15114" width="8.1328125" customWidth="1"/>
    <col min="15115" max="15116" width="16.46484375" customWidth="1"/>
    <col min="15117" max="15117" width="15" customWidth="1"/>
    <col min="15118" max="15118" width="18.6640625" customWidth="1"/>
    <col min="15119" max="15119" width="16" customWidth="1"/>
    <col min="15120" max="15120" width="15.6640625" customWidth="1"/>
    <col min="15121" max="15121" width="13.53125" customWidth="1"/>
    <col min="15361" max="15361" width="92.86328125" customWidth="1"/>
    <col min="15362" max="15362" width="14.6640625" customWidth="1"/>
    <col min="15363" max="15363" width="11" customWidth="1"/>
    <col min="15364" max="15364" width="17.33203125" customWidth="1"/>
    <col min="15365" max="15365" width="12.6640625" customWidth="1"/>
    <col min="15366" max="15366" width="9.1328125" customWidth="1"/>
    <col min="15367" max="15367" width="11.46484375" customWidth="1"/>
    <col min="15368" max="15368" width="16.46484375" customWidth="1"/>
    <col min="15369" max="15369" width="13.53125" customWidth="1"/>
    <col min="15370" max="15370" width="8.1328125" customWidth="1"/>
    <col min="15371" max="15372" width="16.46484375" customWidth="1"/>
    <col min="15373" max="15373" width="15" customWidth="1"/>
    <col min="15374" max="15374" width="18.6640625" customWidth="1"/>
    <col min="15375" max="15375" width="16" customWidth="1"/>
    <col min="15376" max="15376" width="15.6640625" customWidth="1"/>
    <col min="15377" max="15377" width="13.53125" customWidth="1"/>
    <col min="15617" max="15617" width="92.86328125" customWidth="1"/>
    <col min="15618" max="15618" width="14.6640625" customWidth="1"/>
    <col min="15619" max="15619" width="11" customWidth="1"/>
    <col min="15620" max="15620" width="17.33203125" customWidth="1"/>
    <col min="15621" max="15621" width="12.6640625" customWidth="1"/>
    <col min="15622" max="15622" width="9.1328125" customWidth="1"/>
    <col min="15623" max="15623" width="11.46484375" customWidth="1"/>
    <col min="15624" max="15624" width="16.46484375" customWidth="1"/>
    <col min="15625" max="15625" width="13.53125" customWidth="1"/>
    <col min="15626" max="15626" width="8.1328125" customWidth="1"/>
    <col min="15627" max="15628" width="16.46484375" customWidth="1"/>
    <col min="15629" max="15629" width="15" customWidth="1"/>
    <col min="15630" max="15630" width="18.6640625" customWidth="1"/>
    <col min="15631" max="15631" width="16" customWidth="1"/>
    <col min="15632" max="15632" width="15.6640625" customWidth="1"/>
    <col min="15633" max="15633" width="13.53125" customWidth="1"/>
    <col min="15873" max="15873" width="92.86328125" customWidth="1"/>
    <col min="15874" max="15874" width="14.6640625" customWidth="1"/>
    <col min="15875" max="15875" width="11" customWidth="1"/>
    <col min="15876" max="15876" width="17.33203125" customWidth="1"/>
    <col min="15877" max="15877" width="12.6640625" customWidth="1"/>
    <col min="15878" max="15878" width="9.1328125" customWidth="1"/>
    <col min="15879" max="15879" width="11.46484375" customWidth="1"/>
    <col min="15880" max="15880" width="16.46484375" customWidth="1"/>
    <col min="15881" max="15881" width="13.53125" customWidth="1"/>
    <col min="15882" max="15882" width="8.1328125" customWidth="1"/>
    <col min="15883" max="15884" width="16.46484375" customWidth="1"/>
    <col min="15885" max="15885" width="15" customWidth="1"/>
    <col min="15886" max="15886" width="18.6640625" customWidth="1"/>
    <col min="15887" max="15887" width="16" customWidth="1"/>
    <col min="15888" max="15888" width="15.6640625" customWidth="1"/>
    <col min="15889" max="15889" width="13.53125" customWidth="1"/>
    <col min="16129" max="16129" width="92.86328125" customWidth="1"/>
    <col min="16130" max="16130" width="14.6640625" customWidth="1"/>
    <col min="16131" max="16131" width="11" customWidth="1"/>
    <col min="16132" max="16132" width="17.33203125" customWidth="1"/>
    <col min="16133" max="16133" width="12.6640625" customWidth="1"/>
    <col min="16134" max="16134" width="9.1328125" customWidth="1"/>
    <col min="16135" max="16135" width="11.46484375" customWidth="1"/>
    <col min="16136" max="16136" width="16.46484375" customWidth="1"/>
    <col min="16137" max="16137" width="13.53125" customWidth="1"/>
    <col min="16138" max="16138" width="8.1328125" customWidth="1"/>
    <col min="16139" max="16140" width="16.46484375" customWidth="1"/>
    <col min="16141" max="16141" width="15" customWidth="1"/>
    <col min="16142" max="16142" width="18.6640625" customWidth="1"/>
    <col min="16143" max="16143" width="16" customWidth="1"/>
    <col min="16144" max="16144" width="15.6640625" customWidth="1"/>
    <col min="16145" max="16145" width="13.53125" customWidth="1"/>
  </cols>
  <sheetData>
    <row r="5" spans="1:20" x14ac:dyDescent="0.45">
      <c r="D5" s="97"/>
      <c r="F5" s="101"/>
    </row>
    <row r="6" spans="1:20" x14ac:dyDescent="0.45">
      <c r="D6" s="97"/>
      <c r="F6" s="101"/>
    </row>
    <row r="8" spans="1:20" ht="21" x14ac:dyDescent="0.65">
      <c r="A8" s="4" t="s">
        <v>56</v>
      </c>
    </row>
    <row r="9" spans="1:20" x14ac:dyDescent="0.45">
      <c r="A9" s="5" t="s">
        <v>49</v>
      </c>
    </row>
    <row r="10" spans="1:20" x14ac:dyDescent="0.45">
      <c r="A10" t="s">
        <v>55</v>
      </c>
    </row>
    <row r="12" spans="1:20" x14ac:dyDescent="0.45">
      <c r="A12" s="6" t="s">
        <v>0</v>
      </c>
      <c r="B12" s="6"/>
      <c r="C12" s="7"/>
      <c r="D12" s="7"/>
      <c r="E12" s="3"/>
      <c r="F12" s="7"/>
      <c r="G12" s="1"/>
      <c r="H12" s="7"/>
      <c r="J12" s="7"/>
      <c r="K12" s="1"/>
      <c r="L12" s="7"/>
      <c r="O12" s="2"/>
      <c r="P12" s="7"/>
      <c r="Q12" s="7"/>
      <c r="R12" s="7"/>
      <c r="S12" s="7"/>
      <c r="T12" s="8"/>
    </row>
    <row r="13" spans="1:20" x14ac:dyDescent="0.45">
      <c r="A13" s="6"/>
      <c r="B13" s="6"/>
      <c r="C13" s="7"/>
      <c r="D13" s="7"/>
      <c r="E13" s="3"/>
      <c r="F13" s="110" t="s">
        <v>1</v>
      </c>
      <c r="G13" s="111"/>
      <c r="H13" s="111"/>
      <c r="I13" s="112"/>
      <c r="J13" s="113" t="s">
        <v>2</v>
      </c>
      <c r="K13" s="114"/>
      <c r="L13" s="114"/>
      <c r="M13" s="115"/>
      <c r="N13" s="114" t="s">
        <v>3</v>
      </c>
      <c r="O13" s="114"/>
      <c r="P13" s="114"/>
      <c r="Q13" s="114"/>
      <c r="R13" s="114"/>
      <c r="S13" s="115"/>
      <c r="T13" s="8"/>
    </row>
    <row r="14" spans="1:20" ht="26.25" x14ac:dyDescent="0.45">
      <c r="A14" s="9" t="s">
        <v>4</v>
      </c>
      <c r="B14" s="9" t="s">
        <v>5</v>
      </c>
      <c r="C14" s="10" t="s">
        <v>6</v>
      </c>
      <c r="D14" s="10" t="s">
        <v>7</v>
      </c>
      <c r="E14" s="11" t="s">
        <v>8</v>
      </c>
      <c r="F14" s="10" t="s">
        <v>9</v>
      </c>
      <c r="G14" s="12" t="s">
        <v>10</v>
      </c>
      <c r="H14" s="10" t="s">
        <v>11</v>
      </c>
      <c r="I14" s="13" t="s">
        <v>12</v>
      </c>
      <c r="J14" s="10" t="s">
        <v>9</v>
      </c>
      <c r="K14" s="12" t="s">
        <v>10</v>
      </c>
      <c r="L14" s="10" t="s">
        <v>13</v>
      </c>
      <c r="M14" s="13" t="s">
        <v>12</v>
      </c>
      <c r="N14" s="13" t="s">
        <v>14</v>
      </c>
      <c r="O14" s="13" t="s">
        <v>15</v>
      </c>
      <c r="P14" s="10" t="s">
        <v>16</v>
      </c>
      <c r="Q14" s="10" t="s">
        <v>17</v>
      </c>
      <c r="R14" s="10" t="s">
        <v>18</v>
      </c>
      <c r="S14" s="10" t="s">
        <v>19</v>
      </c>
      <c r="T14" s="8"/>
    </row>
    <row r="15" spans="1:20" x14ac:dyDescent="0.45">
      <c r="A15" s="7"/>
      <c r="B15" s="7"/>
      <c r="C15" s="7"/>
      <c r="D15" s="7"/>
      <c r="E15" s="3"/>
      <c r="F15" s="7"/>
      <c r="G15" s="1"/>
      <c r="H15" s="7"/>
      <c r="J15" s="7"/>
      <c r="K15" s="1"/>
      <c r="L15" s="7"/>
      <c r="O15" s="2"/>
      <c r="P15" s="7"/>
      <c r="Q15" s="7"/>
      <c r="R15" s="7"/>
      <c r="S15" s="7"/>
      <c r="T15" s="8"/>
    </row>
    <row r="16" spans="1:20" x14ac:dyDescent="0.45">
      <c r="A16" s="14" t="s">
        <v>20</v>
      </c>
      <c r="B16" s="14" t="s">
        <v>21</v>
      </c>
      <c r="C16" s="98">
        <f>'Illustrative yr2 budgets - 25k'!C16+'Illustrative yr2 budgets - 25k'!F38+'Illustrative yr2 budgets - 25k'!J38</f>
        <v>4980</v>
      </c>
      <c r="D16" s="16">
        <v>1.1000000000000001</v>
      </c>
      <c r="E16" s="17">
        <f>C16*D16</f>
        <v>5478</v>
      </c>
      <c r="F16" s="18">
        <f t="shared" ref="F16:F22" si="0">G16*C16</f>
        <v>298.8</v>
      </c>
      <c r="G16" s="19">
        <v>0.06</v>
      </c>
      <c r="H16" s="20">
        <v>35</v>
      </c>
      <c r="I16" s="17">
        <f t="shared" ref="I16:I22" si="1">H16*F16</f>
        <v>10458</v>
      </c>
      <c r="J16" s="18">
        <f t="shared" ref="J16:J22" si="2">K16*C16</f>
        <v>0</v>
      </c>
      <c r="K16" s="19">
        <v>0</v>
      </c>
      <c r="L16" s="20">
        <v>0</v>
      </c>
      <c r="M16" s="17">
        <f t="shared" ref="M16:M22" si="3">L16*J16</f>
        <v>0</v>
      </c>
      <c r="N16" s="17">
        <f t="shared" ref="N16:N22" si="4">I16+M16</f>
        <v>10458</v>
      </c>
      <c r="O16" s="17">
        <f t="shared" ref="O16:O22" si="5">I16+(M16*4)</f>
        <v>10458</v>
      </c>
      <c r="P16" s="21">
        <f t="shared" ref="P16:P22" si="6">N16-E16</f>
        <v>4980</v>
      </c>
      <c r="Q16" s="21">
        <f t="shared" ref="Q16:Q22" si="7">O16-E16</f>
        <v>4980</v>
      </c>
      <c r="R16" s="22">
        <f t="shared" ref="R16:R22" si="8">N16/E16</f>
        <v>1.9090909090909092</v>
      </c>
      <c r="S16" s="22">
        <f t="shared" ref="S16:S22" si="9">O16/E16</f>
        <v>1.9090909090909092</v>
      </c>
      <c r="T16" s="8"/>
    </row>
    <row r="17" spans="1:20" x14ac:dyDescent="0.45">
      <c r="A17" s="14" t="s">
        <v>22</v>
      </c>
      <c r="B17" s="14" t="s">
        <v>23</v>
      </c>
      <c r="C17" s="23">
        <v>50</v>
      </c>
      <c r="D17" s="16">
        <f>E17/C17</f>
        <v>0</v>
      </c>
      <c r="E17" s="17">
        <v>0</v>
      </c>
      <c r="F17" s="18">
        <f t="shared" si="0"/>
        <v>1</v>
      </c>
      <c r="G17" s="19">
        <v>0.02</v>
      </c>
      <c r="H17" s="20">
        <v>20</v>
      </c>
      <c r="I17" s="17">
        <f t="shared" si="1"/>
        <v>20</v>
      </c>
      <c r="J17" s="18">
        <f t="shared" si="2"/>
        <v>1.5</v>
      </c>
      <c r="K17" s="19">
        <v>0.03</v>
      </c>
      <c r="L17" s="20">
        <v>60</v>
      </c>
      <c r="M17" s="17">
        <f t="shared" si="3"/>
        <v>90</v>
      </c>
      <c r="N17" s="17">
        <f t="shared" si="4"/>
        <v>110</v>
      </c>
      <c r="O17" s="17">
        <f t="shared" si="5"/>
        <v>380</v>
      </c>
      <c r="P17" s="21">
        <f t="shared" si="6"/>
        <v>110</v>
      </c>
      <c r="Q17" s="21">
        <f t="shared" si="7"/>
        <v>380</v>
      </c>
      <c r="R17" s="22" t="e">
        <f t="shared" si="8"/>
        <v>#DIV/0!</v>
      </c>
      <c r="S17" s="22" t="e">
        <f t="shared" si="9"/>
        <v>#DIV/0!</v>
      </c>
      <c r="T17" s="8"/>
    </row>
    <row r="18" spans="1:20" x14ac:dyDescent="0.45">
      <c r="A18" s="14" t="s">
        <v>24</v>
      </c>
      <c r="B18" s="14" t="s">
        <v>25</v>
      </c>
      <c r="C18" s="23">
        <v>100</v>
      </c>
      <c r="D18" s="16">
        <f>E18/C18</f>
        <v>0</v>
      </c>
      <c r="E18" s="17">
        <v>0</v>
      </c>
      <c r="F18" s="18">
        <f t="shared" si="0"/>
        <v>1</v>
      </c>
      <c r="G18" s="19">
        <v>0.01</v>
      </c>
      <c r="H18" s="20">
        <v>20</v>
      </c>
      <c r="I18" s="17">
        <f t="shared" si="1"/>
        <v>20</v>
      </c>
      <c r="J18" s="18">
        <f t="shared" si="2"/>
        <v>1</v>
      </c>
      <c r="K18" s="19">
        <v>0.01</v>
      </c>
      <c r="L18" s="20">
        <v>60</v>
      </c>
      <c r="M18" s="17">
        <f t="shared" si="3"/>
        <v>60</v>
      </c>
      <c r="N18" s="17">
        <f t="shared" si="4"/>
        <v>80</v>
      </c>
      <c r="O18" s="17">
        <f t="shared" si="5"/>
        <v>260</v>
      </c>
      <c r="P18" s="21">
        <f t="shared" si="6"/>
        <v>80</v>
      </c>
      <c r="Q18" s="21">
        <f t="shared" si="7"/>
        <v>260</v>
      </c>
      <c r="R18" s="22" t="e">
        <f t="shared" si="8"/>
        <v>#DIV/0!</v>
      </c>
      <c r="S18" s="22" t="e">
        <f t="shared" si="9"/>
        <v>#DIV/0!</v>
      </c>
      <c r="T18" s="8"/>
    </row>
    <row r="19" spans="1:20" x14ac:dyDescent="0.45">
      <c r="A19" s="14" t="s">
        <v>26</v>
      </c>
      <c r="B19" s="14" t="s">
        <v>21</v>
      </c>
      <c r="C19" s="98">
        <f>'Illustrative yr2 budgets - 25k'!C19+'Illustrative yr2 budgets - 25k'!F38</f>
        <v>1315</v>
      </c>
      <c r="D19" s="16">
        <v>1.1000000000000001</v>
      </c>
      <c r="E19" s="17">
        <f>C19*D19</f>
        <v>1446.5000000000002</v>
      </c>
      <c r="F19" s="18">
        <f t="shared" si="0"/>
        <v>26.3</v>
      </c>
      <c r="G19" s="19">
        <v>0.02</v>
      </c>
      <c r="H19" s="20">
        <v>20</v>
      </c>
      <c r="I19" s="17">
        <f t="shared" si="1"/>
        <v>526</v>
      </c>
      <c r="J19" s="18">
        <f t="shared" si="2"/>
        <v>52.6</v>
      </c>
      <c r="K19" s="19">
        <v>0.04</v>
      </c>
      <c r="L19" s="20">
        <v>62</v>
      </c>
      <c r="M19" s="17">
        <f t="shared" si="3"/>
        <v>3261.2000000000003</v>
      </c>
      <c r="N19" s="17">
        <f t="shared" si="4"/>
        <v>3787.2000000000003</v>
      </c>
      <c r="O19" s="17">
        <f t="shared" si="5"/>
        <v>13570.800000000001</v>
      </c>
      <c r="P19" s="21">
        <f t="shared" si="6"/>
        <v>2340.6999999999998</v>
      </c>
      <c r="Q19" s="21">
        <f t="shared" si="7"/>
        <v>12124.300000000001</v>
      </c>
      <c r="R19" s="22">
        <f t="shared" si="8"/>
        <v>2.6181818181818182</v>
      </c>
      <c r="S19" s="22">
        <f t="shared" si="9"/>
        <v>9.3818181818181809</v>
      </c>
      <c r="T19" s="8"/>
    </row>
    <row r="20" spans="1:20" x14ac:dyDescent="0.45">
      <c r="A20" s="14" t="s">
        <v>27</v>
      </c>
      <c r="B20" s="14" t="s">
        <v>21</v>
      </c>
      <c r="C20" s="98">
        <f>'Illustrative yr2 budgets - 25k'!C20+'Illustrative yr2 budgets - 25k'!J38</f>
        <v>665</v>
      </c>
      <c r="D20" s="16">
        <v>1.1000000000000001</v>
      </c>
      <c r="E20" s="17">
        <f>C20*D20</f>
        <v>731.50000000000011</v>
      </c>
      <c r="F20" s="18">
        <f t="shared" si="0"/>
        <v>13.3</v>
      </c>
      <c r="G20" s="19">
        <v>0.02</v>
      </c>
      <c r="H20" s="20">
        <v>20</v>
      </c>
      <c r="I20" s="17">
        <f t="shared" si="1"/>
        <v>266</v>
      </c>
      <c r="J20" s="18">
        <f t="shared" si="2"/>
        <v>39.9</v>
      </c>
      <c r="K20" s="19">
        <v>0.06</v>
      </c>
      <c r="L20" s="20">
        <v>24</v>
      </c>
      <c r="M20" s="17">
        <f t="shared" si="3"/>
        <v>957.59999999999991</v>
      </c>
      <c r="N20" s="17">
        <f t="shared" si="4"/>
        <v>1223.5999999999999</v>
      </c>
      <c r="O20" s="17">
        <f t="shared" si="5"/>
        <v>4096.3999999999996</v>
      </c>
      <c r="P20" s="21">
        <f t="shared" si="6"/>
        <v>492.0999999999998</v>
      </c>
      <c r="Q20" s="21">
        <f t="shared" si="7"/>
        <v>3364.8999999999996</v>
      </c>
      <c r="R20" s="22">
        <f t="shared" si="8"/>
        <v>1.6727272727272724</v>
      </c>
      <c r="S20" s="22">
        <f t="shared" si="9"/>
        <v>5.5999999999999988</v>
      </c>
      <c r="T20" s="8"/>
    </row>
    <row r="21" spans="1:20" x14ac:dyDescent="0.45">
      <c r="A21" s="14" t="s">
        <v>28</v>
      </c>
      <c r="B21" s="14" t="s">
        <v>21</v>
      </c>
      <c r="C21" s="15">
        <f>C16/3</f>
        <v>1660</v>
      </c>
      <c r="D21" s="16">
        <v>1.4</v>
      </c>
      <c r="E21" s="17">
        <f>C21*D21</f>
        <v>2324</v>
      </c>
      <c r="F21" s="18">
        <v>144</v>
      </c>
      <c r="G21" s="19">
        <v>0.01</v>
      </c>
      <c r="H21" s="20">
        <v>50</v>
      </c>
      <c r="I21" s="17">
        <v>7185</v>
      </c>
      <c r="J21" s="18">
        <v>0</v>
      </c>
      <c r="K21" s="19">
        <v>0</v>
      </c>
      <c r="L21" s="20" t="s">
        <v>29</v>
      </c>
      <c r="M21" s="17" t="s">
        <v>29</v>
      </c>
      <c r="N21" s="17">
        <v>7185</v>
      </c>
      <c r="O21" s="17">
        <v>7185</v>
      </c>
      <c r="P21" s="21">
        <v>-11310.7</v>
      </c>
      <c r="Q21" s="21">
        <v>-11310.7</v>
      </c>
      <c r="R21" s="22">
        <v>0.39</v>
      </c>
      <c r="S21" s="22">
        <v>0.39</v>
      </c>
      <c r="T21" s="8"/>
    </row>
    <row r="22" spans="1:20" x14ac:dyDescent="0.45">
      <c r="A22" s="14" t="s">
        <v>30</v>
      </c>
      <c r="B22" s="14" t="s">
        <v>23</v>
      </c>
      <c r="C22" s="15">
        <f>2800*4</f>
        <v>11200</v>
      </c>
      <c r="D22" s="16">
        <f>E22/C22</f>
        <v>0</v>
      </c>
      <c r="E22" s="17"/>
      <c r="F22" s="18">
        <f t="shared" si="0"/>
        <v>56</v>
      </c>
      <c r="G22" s="19">
        <v>5.0000000000000001E-3</v>
      </c>
      <c r="H22" s="20">
        <v>30</v>
      </c>
      <c r="I22" s="17">
        <f t="shared" si="1"/>
        <v>1680</v>
      </c>
      <c r="J22" s="18">
        <f t="shared" si="2"/>
        <v>0</v>
      </c>
      <c r="K22" s="19">
        <v>0</v>
      </c>
      <c r="L22" s="20">
        <v>0</v>
      </c>
      <c r="M22" s="17">
        <f t="shared" si="3"/>
        <v>0</v>
      </c>
      <c r="N22" s="17">
        <f t="shared" si="4"/>
        <v>1680</v>
      </c>
      <c r="O22" s="17">
        <f t="shared" si="5"/>
        <v>1680</v>
      </c>
      <c r="P22" s="21">
        <f t="shared" si="6"/>
        <v>1680</v>
      </c>
      <c r="Q22" s="21">
        <f t="shared" si="7"/>
        <v>1680</v>
      </c>
      <c r="R22" s="22" t="e">
        <f t="shared" si="8"/>
        <v>#DIV/0!</v>
      </c>
      <c r="S22" s="22" t="e">
        <f t="shared" si="9"/>
        <v>#DIV/0!</v>
      </c>
      <c r="T22" s="8"/>
    </row>
    <row r="23" spans="1:20" x14ac:dyDescent="0.45">
      <c r="A23" s="14" t="s">
        <v>32</v>
      </c>
      <c r="B23" s="14" t="s">
        <v>33</v>
      </c>
      <c r="C23" s="15">
        <f>(J25-J20)+J38</f>
        <v>130.1</v>
      </c>
      <c r="D23" s="16">
        <v>2</v>
      </c>
      <c r="E23" s="17">
        <f>C23*D23</f>
        <v>260.2</v>
      </c>
      <c r="F23" s="18"/>
      <c r="G23" s="19"/>
      <c r="H23" s="20"/>
      <c r="I23" s="17"/>
      <c r="J23" s="18"/>
      <c r="K23" s="19"/>
      <c r="L23" s="20"/>
      <c r="M23" s="17"/>
      <c r="N23" s="17"/>
      <c r="O23" s="17"/>
      <c r="P23" s="21"/>
      <c r="Q23" s="21"/>
      <c r="R23" s="22"/>
      <c r="S23" s="22"/>
      <c r="T23" s="8"/>
    </row>
    <row r="24" spans="1:20" ht="14.65" thickBot="1" x14ac:dyDescent="0.5">
      <c r="A24" s="7"/>
      <c r="B24" s="7"/>
      <c r="C24" s="7"/>
      <c r="D24" s="7"/>
      <c r="E24" s="2"/>
      <c r="F24" s="24"/>
      <c r="G24" s="1"/>
      <c r="H24" s="7"/>
      <c r="J24" s="24"/>
      <c r="K24" s="1"/>
      <c r="L24" s="7"/>
      <c r="O24" s="2"/>
      <c r="P24" s="7"/>
      <c r="Q24" s="7"/>
      <c r="R24" s="7"/>
      <c r="S24" s="7"/>
      <c r="T24" s="8"/>
    </row>
    <row r="25" spans="1:20" ht="14.65" thickBot="1" x14ac:dyDescent="0.5">
      <c r="A25" s="25" t="s">
        <v>34</v>
      </c>
      <c r="B25" s="25"/>
      <c r="C25" s="26"/>
      <c r="D25" s="27"/>
      <c r="E25" s="28">
        <f>SUM(E15:E24)</f>
        <v>10240.200000000001</v>
      </c>
      <c r="F25" s="29">
        <f>SUM(F15:F24)</f>
        <v>540.40000000000009</v>
      </c>
      <c r="G25" s="30"/>
      <c r="H25" s="31"/>
      <c r="I25" s="28">
        <f>SUM(I15:I24)</f>
        <v>20155</v>
      </c>
      <c r="J25" s="29">
        <f>SUM(J15:J24)</f>
        <v>95</v>
      </c>
      <c r="K25" s="30"/>
      <c r="L25" s="32"/>
      <c r="M25" s="28">
        <f>SUM(M15:M24)</f>
        <v>4368.8</v>
      </c>
      <c r="N25" s="28">
        <f>SUM(N15:N24)</f>
        <v>24523.800000000003</v>
      </c>
      <c r="O25" s="28">
        <f>SUM(O15:O24)</f>
        <v>37630.200000000004</v>
      </c>
      <c r="P25" s="33">
        <f>N25-E25</f>
        <v>14283.600000000002</v>
      </c>
      <c r="Q25" s="33">
        <f>O25-E25</f>
        <v>27390.000000000004</v>
      </c>
      <c r="R25" s="34">
        <f>N25/E25</f>
        <v>2.3948555692271638</v>
      </c>
      <c r="S25" s="34">
        <f>O25/E25</f>
        <v>3.6747524462412846</v>
      </c>
    </row>
    <row r="26" spans="1:20" x14ac:dyDescent="0.45">
      <c r="A26" s="35"/>
      <c r="B26" s="35"/>
      <c r="D26"/>
      <c r="E26" s="3"/>
      <c r="F26"/>
      <c r="G26" s="1"/>
      <c r="H26"/>
      <c r="O26" s="2"/>
    </row>
    <row r="27" spans="1:20" x14ac:dyDescent="0.45">
      <c r="A27" s="6" t="s">
        <v>35</v>
      </c>
      <c r="B27" s="6"/>
      <c r="D27"/>
      <c r="E27" s="3"/>
      <c r="F27"/>
      <c r="G27" s="1"/>
      <c r="H27"/>
      <c r="O27" s="2"/>
    </row>
    <row r="28" spans="1:20" x14ac:dyDescent="0.45">
      <c r="A28" s="8"/>
      <c r="B28" s="8"/>
      <c r="C28" s="8"/>
      <c r="D28" s="8"/>
      <c r="E28" s="36"/>
      <c r="F28" s="110" t="s">
        <v>1</v>
      </c>
      <c r="G28" s="111"/>
      <c r="H28" s="111"/>
      <c r="I28" s="112"/>
      <c r="J28" s="116" t="s">
        <v>2</v>
      </c>
      <c r="K28" s="117"/>
      <c r="L28" s="117"/>
      <c r="M28" s="118"/>
      <c r="N28" s="117" t="s">
        <v>36</v>
      </c>
      <c r="O28" s="117"/>
      <c r="P28" s="117"/>
      <c r="Q28" s="117"/>
      <c r="R28" s="117"/>
      <c r="S28" s="118"/>
      <c r="T28" s="37"/>
    </row>
    <row r="29" spans="1:20" s="43" customFormat="1" ht="26.25" x14ac:dyDescent="0.45">
      <c r="A29" s="38" t="s">
        <v>4</v>
      </c>
      <c r="B29" s="38" t="s">
        <v>5</v>
      </c>
      <c r="C29" s="38" t="s">
        <v>6</v>
      </c>
      <c r="D29" s="38" t="s">
        <v>7</v>
      </c>
      <c r="E29" s="39" t="s">
        <v>8</v>
      </c>
      <c r="F29" s="38" t="s">
        <v>9</v>
      </c>
      <c r="G29" s="40" t="s">
        <v>10</v>
      </c>
      <c r="H29" s="38" t="s">
        <v>11</v>
      </c>
      <c r="I29" s="41" t="s">
        <v>12</v>
      </c>
      <c r="J29" s="38" t="s">
        <v>9</v>
      </c>
      <c r="K29" s="40" t="s">
        <v>10</v>
      </c>
      <c r="L29" s="38" t="s">
        <v>13</v>
      </c>
      <c r="M29" s="41" t="s">
        <v>12</v>
      </c>
      <c r="N29" s="41" t="s">
        <v>14</v>
      </c>
      <c r="O29" s="41" t="s">
        <v>15</v>
      </c>
      <c r="P29" s="38" t="s">
        <v>16</v>
      </c>
      <c r="Q29" s="38" t="s">
        <v>17</v>
      </c>
      <c r="R29" s="38" t="s">
        <v>18</v>
      </c>
      <c r="S29" s="38" t="s">
        <v>19</v>
      </c>
      <c r="T29" s="42"/>
    </row>
    <row r="30" spans="1:20" x14ac:dyDescent="0.45">
      <c r="A30" s="7"/>
      <c r="B30" s="7"/>
      <c r="C30" s="7"/>
      <c r="D30" s="7"/>
      <c r="E30" s="36"/>
      <c r="F30" s="7"/>
      <c r="G30" s="44"/>
      <c r="H30" s="7"/>
      <c r="I30" s="45"/>
      <c r="J30" s="7"/>
      <c r="K30" s="44"/>
      <c r="L30" s="7"/>
      <c r="M30" s="45"/>
      <c r="N30" s="45"/>
      <c r="O30" s="45"/>
      <c r="P30" s="7"/>
      <c r="Q30" s="7"/>
      <c r="R30" s="7"/>
      <c r="S30" s="7"/>
      <c r="T30" s="37"/>
    </row>
    <row r="31" spans="1:20" x14ac:dyDescent="0.45">
      <c r="A31" s="46" t="s">
        <v>37</v>
      </c>
      <c r="B31" s="46"/>
      <c r="C31" s="47"/>
      <c r="D31" s="47"/>
      <c r="E31" s="48"/>
      <c r="F31" s="47"/>
      <c r="G31" s="49"/>
      <c r="H31" s="47"/>
      <c r="I31" s="50"/>
      <c r="J31" s="47"/>
      <c r="K31" s="49"/>
      <c r="L31" s="47"/>
      <c r="M31" s="50"/>
      <c r="N31" s="50"/>
      <c r="O31" s="50"/>
      <c r="P31" s="47"/>
      <c r="Q31" s="47"/>
      <c r="R31" s="47"/>
      <c r="S31" s="47"/>
      <c r="T31" s="37"/>
    </row>
    <row r="32" spans="1:20" x14ac:dyDescent="0.45">
      <c r="A32" s="51" t="s">
        <v>38</v>
      </c>
      <c r="B32" s="51"/>
      <c r="C32" s="52">
        <v>0</v>
      </c>
      <c r="D32" s="53">
        <v>0</v>
      </c>
      <c r="E32" s="54">
        <v>1000</v>
      </c>
      <c r="F32" s="55">
        <v>30</v>
      </c>
      <c r="G32" s="56"/>
      <c r="H32" s="57">
        <v>33</v>
      </c>
      <c r="I32" s="58">
        <f>H32*F32</f>
        <v>990</v>
      </c>
      <c r="J32" s="55">
        <v>40</v>
      </c>
      <c r="K32" s="56">
        <v>0</v>
      </c>
      <c r="L32" s="57">
        <v>60</v>
      </c>
      <c r="M32" s="58">
        <f>L32*J32</f>
        <v>2400</v>
      </c>
      <c r="N32" s="58">
        <f>I32+M32</f>
        <v>3390</v>
      </c>
      <c r="O32" s="58">
        <f>I32+(M32*4)</f>
        <v>10590</v>
      </c>
      <c r="P32" s="59">
        <f>N32-E32</f>
        <v>2390</v>
      </c>
      <c r="Q32" s="59">
        <f>O32-E32</f>
        <v>9590</v>
      </c>
      <c r="R32" s="60">
        <f>N32/E32</f>
        <v>3.39</v>
      </c>
      <c r="S32" s="60">
        <f>O32/E32</f>
        <v>10.59</v>
      </c>
      <c r="T32" s="37"/>
    </row>
    <row r="33" spans="1:20" x14ac:dyDescent="0.45">
      <c r="A33" s="61" t="s">
        <v>39</v>
      </c>
      <c r="B33" s="61"/>
      <c r="C33" s="47"/>
      <c r="D33" s="47"/>
      <c r="E33" s="48"/>
      <c r="F33" s="47"/>
      <c r="G33" s="49"/>
      <c r="H33" s="47"/>
      <c r="I33" s="50"/>
      <c r="J33" s="47"/>
      <c r="K33" s="49"/>
      <c r="L33" s="47"/>
      <c r="M33" s="50"/>
      <c r="N33" s="50"/>
      <c r="O33" s="50"/>
      <c r="P33" s="47"/>
      <c r="Q33" s="47"/>
      <c r="R33" s="47"/>
      <c r="S33" s="47"/>
      <c r="T33" s="37"/>
    </row>
    <row r="34" spans="1:20" x14ac:dyDescent="0.45">
      <c r="A34" s="62" t="s">
        <v>40</v>
      </c>
      <c r="B34" s="63"/>
      <c r="C34" s="52">
        <v>0</v>
      </c>
      <c r="D34" s="53">
        <v>0</v>
      </c>
      <c r="E34" s="64">
        <v>3000</v>
      </c>
      <c r="F34" s="55">
        <v>35</v>
      </c>
      <c r="G34" s="65"/>
      <c r="H34" s="66">
        <v>25</v>
      </c>
      <c r="I34" s="58">
        <f>H34*F34</f>
        <v>875</v>
      </c>
      <c r="J34" s="55">
        <v>35</v>
      </c>
      <c r="K34" s="56">
        <v>0</v>
      </c>
      <c r="L34" s="57">
        <v>60</v>
      </c>
      <c r="M34" s="58">
        <f>L34*J34</f>
        <v>2100</v>
      </c>
      <c r="N34" s="58">
        <f>I34+M34</f>
        <v>2975</v>
      </c>
      <c r="O34" s="58">
        <f>I34+(M34*4)</f>
        <v>9275</v>
      </c>
      <c r="P34" s="59">
        <f>N34-E34</f>
        <v>-25</v>
      </c>
      <c r="Q34" s="59">
        <f>O34-E34</f>
        <v>6275</v>
      </c>
      <c r="R34" s="60">
        <f>N34/E34</f>
        <v>0.9916666666666667</v>
      </c>
      <c r="S34" s="60">
        <f>O34/E34</f>
        <v>3.0916666666666668</v>
      </c>
    </row>
    <row r="35" spans="1:20" x14ac:dyDescent="0.45">
      <c r="A35" s="62" t="s">
        <v>53</v>
      </c>
      <c r="B35" s="62"/>
      <c r="C35" s="63">
        <f>2*100000</f>
        <v>200000</v>
      </c>
      <c r="D35" s="102"/>
      <c r="E35" s="103">
        <f>((2*1000))</f>
        <v>2000</v>
      </c>
      <c r="F35" s="104">
        <f>G35*C35</f>
        <v>40</v>
      </c>
      <c r="G35" s="105">
        <v>2.0000000000000001E-4</v>
      </c>
      <c r="H35" s="65">
        <v>33</v>
      </c>
      <c r="I35" s="106">
        <f>H35*F35</f>
        <v>1320</v>
      </c>
      <c r="J35" s="104">
        <f>K35*C35</f>
        <v>0</v>
      </c>
      <c r="K35" s="105">
        <v>0</v>
      </c>
      <c r="L35" s="65">
        <v>40</v>
      </c>
      <c r="M35" s="106">
        <f>L35*J35</f>
        <v>0</v>
      </c>
      <c r="N35" s="106">
        <f>I35+M35</f>
        <v>1320</v>
      </c>
      <c r="O35" s="106">
        <f>I35+(M35*4)</f>
        <v>1320</v>
      </c>
      <c r="P35" s="107">
        <f>N35-E35</f>
        <v>-680</v>
      </c>
      <c r="Q35" s="107">
        <f>O35-E35</f>
        <v>-680</v>
      </c>
      <c r="R35" s="108">
        <f>N35/E35</f>
        <v>0.66</v>
      </c>
      <c r="S35" s="108">
        <f>O35/E35</f>
        <v>0.66</v>
      </c>
      <c r="T35" s="37"/>
    </row>
    <row r="36" spans="1:20" x14ac:dyDescent="0.45">
      <c r="A36" s="62" t="s">
        <v>52</v>
      </c>
      <c r="B36" s="62"/>
      <c r="C36" s="63">
        <f>3*100000</f>
        <v>300000</v>
      </c>
      <c r="D36" s="102"/>
      <c r="E36" s="103">
        <f>((3*1000)+6000)</f>
        <v>9000</v>
      </c>
      <c r="F36" s="104">
        <f>G36*C36</f>
        <v>60</v>
      </c>
      <c r="G36" s="105">
        <v>2.0000000000000001E-4</v>
      </c>
      <c r="H36" s="65">
        <v>30</v>
      </c>
      <c r="I36" s="106">
        <f>H36*F36</f>
        <v>1800</v>
      </c>
      <c r="J36" s="104">
        <f>K36*C36</f>
        <v>0</v>
      </c>
      <c r="K36" s="105">
        <v>0</v>
      </c>
      <c r="L36" s="65">
        <v>40</v>
      </c>
      <c r="M36" s="106">
        <f>L36*J36</f>
        <v>0</v>
      </c>
      <c r="N36" s="106">
        <f>I36+M36</f>
        <v>1800</v>
      </c>
      <c r="O36" s="106">
        <f>I36+(M36*4)</f>
        <v>1800</v>
      </c>
      <c r="P36" s="107">
        <f>N36-E36</f>
        <v>-7200</v>
      </c>
      <c r="Q36" s="107">
        <f>O36-E36</f>
        <v>-7200</v>
      </c>
      <c r="R36" s="108">
        <f>N36/E36</f>
        <v>0.2</v>
      </c>
      <c r="S36" s="108">
        <f>O36/E36</f>
        <v>0.2</v>
      </c>
      <c r="T36" s="37"/>
    </row>
    <row r="37" spans="1:20" ht="14.65" thickBot="1" x14ac:dyDescent="0.5">
      <c r="A37" s="7"/>
      <c r="B37" s="7"/>
      <c r="C37" s="7"/>
      <c r="D37" s="7"/>
      <c r="E37" s="45"/>
      <c r="F37" s="24"/>
      <c r="G37" s="44"/>
      <c r="H37" s="7"/>
      <c r="I37" s="45"/>
      <c r="J37" s="24"/>
      <c r="K37" s="44"/>
      <c r="L37" s="7"/>
      <c r="M37" s="45"/>
      <c r="N37" s="45"/>
      <c r="O37" s="45"/>
      <c r="P37" s="7"/>
      <c r="Q37" s="7"/>
      <c r="R37" s="7"/>
      <c r="S37" s="7"/>
      <c r="T37" s="37"/>
    </row>
    <row r="38" spans="1:20" ht="14.65" thickBot="1" x14ac:dyDescent="0.5">
      <c r="A38" s="25" t="s">
        <v>34</v>
      </c>
      <c r="B38" s="25"/>
      <c r="C38" s="67"/>
      <c r="D38" s="33"/>
      <c r="E38" s="68">
        <f>SUM(E30:E36)</f>
        <v>15000</v>
      </c>
      <c r="F38" s="29">
        <f>SUM(F30:F36)</f>
        <v>165</v>
      </c>
      <c r="G38" s="69"/>
      <c r="H38" s="70"/>
      <c r="I38" s="68">
        <f>SUM(I30:I36)</f>
        <v>4985</v>
      </c>
      <c r="J38" s="29">
        <f>SUM(J30:J36)</f>
        <v>75</v>
      </c>
      <c r="K38" s="69"/>
      <c r="L38" s="71"/>
      <c r="M38" s="68">
        <f>SUM(M30:M36)</f>
        <v>4500</v>
      </c>
      <c r="N38" s="68">
        <f>SUM(N30:N36)</f>
        <v>9485</v>
      </c>
      <c r="O38" s="68">
        <f>SUM(O30:O36)</f>
        <v>22985</v>
      </c>
      <c r="P38" s="33">
        <f>N38-E38</f>
        <v>-5515</v>
      </c>
      <c r="Q38" s="33">
        <f>O38-E38</f>
        <v>7985</v>
      </c>
      <c r="R38" s="34">
        <f>N38/E38</f>
        <v>0.6323333333333333</v>
      </c>
      <c r="S38" s="34">
        <f>O38/E38</f>
        <v>1.5323333333333333</v>
      </c>
      <c r="T38" s="37"/>
    </row>
    <row r="39" spans="1:20" ht="14.65" thickBot="1" x14ac:dyDescent="0.5">
      <c r="D39"/>
      <c r="E39" s="3"/>
      <c r="F39"/>
      <c r="G39" s="1"/>
      <c r="H39"/>
      <c r="J39"/>
      <c r="K39" s="1"/>
      <c r="L39"/>
      <c r="O39" s="2"/>
    </row>
    <row r="40" spans="1:20" ht="18.399999999999999" thickTop="1" thickBot="1" x14ac:dyDescent="0.55000000000000004">
      <c r="A40" s="72" t="s">
        <v>41</v>
      </c>
      <c r="B40" s="72"/>
      <c r="C40" s="73"/>
      <c r="D40" s="74"/>
      <c r="E40" s="75">
        <f>E25+E38</f>
        <v>25240.2</v>
      </c>
      <c r="F40" s="73"/>
      <c r="G40" s="76"/>
      <c r="H40" s="77"/>
      <c r="I40" s="78">
        <f>I25+I38</f>
        <v>25140</v>
      </c>
      <c r="J40" s="73"/>
      <c r="K40" s="76"/>
      <c r="L40" s="77"/>
      <c r="M40" s="78">
        <f>M25+M38</f>
        <v>8868.7999999999993</v>
      </c>
      <c r="N40" s="78">
        <f>N25+N38</f>
        <v>34008.800000000003</v>
      </c>
      <c r="O40" s="78">
        <f>O25+O38</f>
        <v>60615.200000000004</v>
      </c>
      <c r="P40" s="78">
        <f>N40-E40</f>
        <v>8768.6000000000022</v>
      </c>
      <c r="Q40" s="78">
        <f>O40-E40</f>
        <v>35375</v>
      </c>
      <c r="R40" s="74">
        <f>N40/E40</f>
        <v>1.3474061219800162</v>
      </c>
      <c r="S40" s="74">
        <f>O40/E40</f>
        <v>2.401534060744368</v>
      </c>
    </row>
    <row r="41" spans="1:20" ht="14.65" thickTop="1" x14ac:dyDescent="0.45">
      <c r="A41" s="25"/>
      <c r="B41" s="79"/>
      <c r="C41" s="80"/>
      <c r="D41" s="81"/>
      <c r="E41" s="80"/>
      <c r="F41" s="82"/>
      <c r="G41" s="83"/>
      <c r="H41" s="84"/>
      <c r="I41" s="80"/>
      <c r="J41" s="82"/>
      <c r="K41" s="83"/>
      <c r="L41" s="84"/>
      <c r="M41" s="84"/>
      <c r="N41" s="84"/>
      <c r="O41" s="80"/>
      <c r="P41" s="80"/>
    </row>
    <row r="42" spans="1:20" x14ac:dyDescent="0.45">
      <c r="A42" s="109" t="s">
        <v>46</v>
      </c>
      <c r="B42" s="79"/>
      <c r="C42" s="80"/>
      <c r="D42" s="81"/>
      <c r="E42" s="80"/>
      <c r="F42" s="82"/>
      <c r="G42" s="83"/>
      <c r="H42" s="84"/>
      <c r="I42" s="80"/>
      <c r="J42" s="82"/>
      <c r="K42" s="83"/>
      <c r="M42" s="99">
        <f>'Illustrative yr2 budgets - 25k'!M43*0.9</f>
        <v>14682.42</v>
      </c>
      <c r="N42" s="84"/>
      <c r="O42" s="80"/>
      <c r="P42" s="80"/>
    </row>
    <row r="43" spans="1:20" x14ac:dyDescent="0.45">
      <c r="A43" s="109" t="s">
        <v>43</v>
      </c>
      <c r="B43" s="79"/>
      <c r="C43" s="80"/>
      <c r="D43" s="81"/>
      <c r="E43" s="80"/>
      <c r="F43" s="82"/>
      <c r="G43" s="83"/>
      <c r="H43" s="84"/>
      <c r="I43" s="80"/>
      <c r="J43" s="82"/>
      <c r="K43" s="83"/>
      <c r="M43" s="100">
        <f>M25+M38+M42</f>
        <v>23551.22</v>
      </c>
      <c r="N43" s="84"/>
      <c r="O43" s="80"/>
      <c r="P43" s="80"/>
    </row>
    <row r="44" spans="1:20" x14ac:dyDescent="0.45">
      <c r="A44" s="89"/>
    </row>
    <row r="46" spans="1:20" ht="15.4" x14ac:dyDescent="0.45">
      <c r="A46" s="90" t="s">
        <v>44</v>
      </c>
    </row>
    <row r="47" spans="1:20" ht="15.75" x14ac:dyDescent="0.5">
      <c r="A47" s="91"/>
    </row>
    <row r="48" spans="1:20" ht="15.75" x14ac:dyDescent="0.5">
      <c r="A48" s="91"/>
    </row>
    <row r="49" spans="1:14" ht="15.75" x14ac:dyDescent="0.5">
      <c r="A49" s="92"/>
    </row>
    <row r="51" spans="1:14" ht="15.75" x14ac:dyDescent="0.5">
      <c r="A51" s="93"/>
    </row>
    <row r="52" spans="1:14" ht="15.75" x14ac:dyDescent="0.5">
      <c r="A52" s="91"/>
      <c r="D52"/>
      <c r="F52"/>
      <c r="H52"/>
      <c r="I52"/>
      <c r="J52"/>
      <c r="K52"/>
      <c r="L52"/>
      <c r="M52"/>
      <c r="N52"/>
    </row>
    <row r="53" spans="1:14" ht="15.75" x14ac:dyDescent="0.5">
      <c r="A53" s="91"/>
      <c r="D53"/>
      <c r="F53"/>
      <c r="H53"/>
      <c r="I53"/>
      <c r="J53"/>
      <c r="K53"/>
      <c r="L53"/>
      <c r="M53"/>
      <c r="N53"/>
    </row>
    <row r="54" spans="1:14" ht="15.75" x14ac:dyDescent="0.5">
      <c r="A54" s="92"/>
    </row>
    <row r="55" spans="1:14" ht="15.75" x14ac:dyDescent="0.5">
      <c r="A55" s="93"/>
    </row>
    <row r="56" spans="1:14" ht="15.75" x14ac:dyDescent="0.5">
      <c r="A56" s="93"/>
    </row>
    <row r="57" spans="1:14" ht="15.75" x14ac:dyDescent="0.5">
      <c r="A57" s="93"/>
    </row>
    <row r="59" spans="1:14" ht="15.75" x14ac:dyDescent="0.5">
      <c r="A59" s="91"/>
      <c r="D59"/>
      <c r="F59"/>
      <c r="H59"/>
      <c r="I59"/>
      <c r="J59"/>
      <c r="K59"/>
      <c r="L59"/>
      <c r="M59"/>
      <c r="N59"/>
    </row>
    <row r="60" spans="1:14" ht="15.75" x14ac:dyDescent="0.5">
      <c r="A60" s="93"/>
      <c r="D60"/>
      <c r="F60"/>
      <c r="H60"/>
      <c r="I60"/>
      <c r="J60"/>
      <c r="K60"/>
      <c r="L60"/>
      <c r="M60"/>
      <c r="N60"/>
    </row>
    <row r="61" spans="1:14" ht="15.75" x14ac:dyDescent="0.5">
      <c r="A61" s="91"/>
      <c r="D61"/>
      <c r="F61"/>
      <c r="H61"/>
      <c r="I61"/>
      <c r="J61"/>
      <c r="K61"/>
      <c r="L61"/>
      <c r="M61"/>
      <c r="N61"/>
    </row>
    <row r="62" spans="1:14" ht="15.75" x14ac:dyDescent="0.5">
      <c r="A62" s="91"/>
      <c r="D62"/>
      <c r="F62"/>
      <c r="H62"/>
      <c r="I62"/>
      <c r="J62"/>
      <c r="K62"/>
      <c r="L62"/>
      <c r="M62"/>
      <c r="N62"/>
    </row>
    <row r="63" spans="1:14" ht="15.75" x14ac:dyDescent="0.5">
      <c r="A63" s="95"/>
      <c r="C63" s="94"/>
      <c r="D63"/>
      <c r="F63"/>
      <c r="H63"/>
      <c r="I63"/>
      <c r="J63"/>
      <c r="K63"/>
      <c r="L63"/>
      <c r="M63"/>
      <c r="N63"/>
    </row>
    <row r="65" spans="1:1" x14ac:dyDescent="0.45">
      <c r="A65" s="80"/>
    </row>
    <row r="66" spans="1:1" x14ac:dyDescent="0.45">
      <c r="A66" s="96"/>
    </row>
    <row r="67" spans="1:1" x14ac:dyDescent="0.45">
      <c r="A67" s="80"/>
    </row>
  </sheetData>
  <mergeCells count="6">
    <mergeCell ref="F13:I13"/>
    <mergeCell ref="J13:M13"/>
    <mergeCell ref="N13:S13"/>
    <mergeCell ref="F28:I28"/>
    <mergeCell ref="J28:M28"/>
    <mergeCell ref="N28:S28"/>
  </mergeCells>
  <pageMargins left="0.7" right="0.7" top="0.75" bottom="0.75" header="0.3" footer="0.3"/>
  <pageSetup paperSize="9" scale="41" orientation="landscape"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Illustrative yr1 budgets - 25k</vt:lpstr>
      <vt:lpstr>Illustrative yr2 budgets - 25k</vt:lpstr>
      <vt:lpstr>Illustrative yr3 budgets - 25k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Docwra</dc:creator>
  <cp:lastModifiedBy>Piotr Henzler</cp:lastModifiedBy>
  <cp:lastPrinted>2024-03-18T10:44:02Z</cp:lastPrinted>
  <dcterms:created xsi:type="dcterms:W3CDTF">2022-06-07T10:44:33Z</dcterms:created>
  <dcterms:modified xsi:type="dcterms:W3CDTF">2024-03-27T15:26:51Z</dcterms:modified>
</cp:coreProperties>
</file>